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YStarkie\Desktop\"/>
    </mc:Choice>
  </mc:AlternateContent>
  <bookViews>
    <workbookView xWindow="480" yWindow="120" windowWidth="19440" windowHeight="12585" activeTab="1"/>
  </bookViews>
  <sheets>
    <sheet name="Base Year" sheetId="1" r:id="rId1"/>
    <sheet name="Eligibility" sheetId="2" r:id="rId2"/>
  </sheets>
  <calcPr calcId="171027"/>
</workbook>
</file>

<file path=xl/calcChain.xml><?xml version="1.0" encoding="utf-8"?>
<calcChain xmlns="http://schemas.openxmlformats.org/spreadsheetml/2006/main">
  <c r="D52" i="1" l="1"/>
  <c r="E52" i="1"/>
  <c r="F52" i="1"/>
  <c r="G52" i="1"/>
  <c r="H52" i="1"/>
  <c r="I52" i="1"/>
  <c r="K52" i="1"/>
  <c r="B52" i="1"/>
  <c r="D55" i="1"/>
  <c r="E55" i="1"/>
  <c r="E57" i="1" s="1"/>
  <c r="F55" i="1"/>
  <c r="G55" i="1"/>
  <c r="G57" i="1" s="1"/>
  <c r="H55" i="1"/>
  <c r="I55" i="1"/>
  <c r="I57" i="1" s="1"/>
  <c r="K55" i="1"/>
  <c r="D56" i="1"/>
  <c r="E56" i="1"/>
  <c r="F56" i="1"/>
  <c r="F57" i="1" s="1"/>
  <c r="G56" i="1"/>
  <c r="H56" i="1"/>
  <c r="I56" i="1"/>
  <c r="K56" i="1"/>
  <c r="B56" i="1"/>
  <c r="B55" i="1"/>
  <c r="C51" i="1"/>
  <c r="J51" i="1" s="1"/>
  <c r="L51" i="1" s="1"/>
  <c r="C50" i="1"/>
  <c r="J50" i="1" s="1"/>
  <c r="L50" i="1" s="1"/>
  <c r="C49" i="1"/>
  <c r="J49" i="1" s="1"/>
  <c r="L49" i="1" s="1"/>
  <c r="C48" i="1"/>
  <c r="J48" i="1" s="1"/>
  <c r="L48" i="1" s="1"/>
  <c r="C47" i="1"/>
  <c r="J47" i="1" s="1"/>
  <c r="L47" i="1" s="1"/>
  <c r="C46" i="1"/>
  <c r="J46" i="1" s="1"/>
  <c r="L46" i="1" s="1"/>
  <c r="C45" i="1"/>
  <c r="J45" i="1" s="1"/>
  <c r="L45" i="1" s="1"/>
  <c r="C44" i="1"/>
  <c r="J44" i="1" s="1"/>
  <c r="L44" i="1" s="1"/>
  <c r="C43" i="1"/>
  <c r="J43" i="1" s="1"/>
  <c r="L43" i="1" s="1"/>
  <c r="C42" i="1"/>
  <c r="J42" i="1" s="1"/>
  <c r="L42" i="1" s="1"/>
  <c r="C41" i="1"/>
  <c r="J41" i="1" s="1"/>
  <c r="L41" i="1" s="1"/>
  <c r="C40" i="1"/>
  <c r="J40" i="1" s="1"/>
  <c r="L40" i="1" s="1"/>
  <c r="C39" i="1"/>
  <c r="J39" i="1" s="1"/>
  <c r="L39" i="1" s="1"/>
  <c r="C38" i="1"/>
  <c r="J38" i="1" s="1"/>
  <c r="L38" i="1" s="1"/>
  <c r="C37" i="1"/>
  <c r="J37" i="1" s="1"/>
  <c r="L37" i="1" s="1"/>
  <c r="C36" i="1"/>
  <c r="J36" i="1" s="1"/>
  <c r="L36" i="1" s="1"/>
  <c r="C35" i="1"/>
  <c r="J35" i="1" s="1"/>
  <c r="L35" i="1" s="1"/>
  <c r="C34" i="1"/>
  <c r="J34" i="1" s="1"/>
  <c r="L34" i="1" s="1"/>
  <c r="C33" i="1"/>
  <c r="J33" i="1" s="1"/>
  <c r="L33" i="1" s="1"/>
  <c r="C32" i="1"/>
  <c r="J32" i="1" s="1"/>
  <c r="L32" i="1" s="1"/>
  <c r="C31" i="1"/>
  <c r="J31" i="1" s="1"/>
  <c r="L31" i="1" s="1"/>
  <c r="C30" i="1"/>
  <c r="J30" i="1" s="1"/>
  <c r="L30" i="1" s="1"/>
  <c r="C29" i="1"/>
  <c r="J29" i="1" s="1"/>
  <c r="L29" i="1" s="1"/>
  <c r="C28" i="1"/>
  <c r="F30" i="2"/>
  <c r="I30" i="2" s="1"/>
  <c r="L30" i="2" s="1"/>
  <c r="F29" i="2"/>
  <c r="I29" i="2" s="1"/>
  <c r="L29" i="2" s="1"/>
  <c r="F11" i="2"/>
  <c r="I11" i="2" s="1"/>
  <c r="L11" i="2" s="1"/>
  <c r="F14" i="2"/>
  <c r="I14" i="2" s="1"/>
  <c r="L14" i="2" s="1"/>
  <c r="F13" i="2"/>
  <c r="I13" i="2" s="1"/>
  <c r="L13" i="2" s="1"/>
  <c r="C52" i="1" l="1"/>
  <c r="K57" i="1"/>
  <c r="B57" i="1"/>
  <c r="H57" i="1"/>
  <c r="D57" i="1"/>
  <c r="J56" i="1"/>
  <c r="L56" i="1" s="1"/>
  <c r="C56" i="1"/>
  <c r="C55" i="1"/>
  <c r="J28" i="1"/>
  <c r="J52" i="1" s="1"/>
  <c r="F25" i="2"/>
  <c r="I25" i="2" s="1"/>
  <c r="F26" i="2"/>
  <c r="I26" i="2" s="1"/>
  <c r="F27" i="2"/>
  <c r="I27" i="2" s="1"/>
  <c r="F24" i="2"/>
  <c r="I24" i="2" s="1"/>
  <c r="F20" i="2"/>
  <c r="I20" i="2" s="1"/>
  <c r="F21" i="2"/>
  <c r="I21" i="2" s="1"/>
  <c r="F22" i="2"/>
  <c r="I22" i="2" s="1"/>
  <c r="F19" i="2"/>
  <c r="I19" i="2" s="1"/>
  <c r="F17" i="2"/>
  <c r="I17" i="2" s="1"/>
  <c r="F16" i="2"/>
  <c r="I16" i="2" s="1"/>
  <c r="F10" i="2"/>
  <c r="I10" i="2" s="1"/>
  <c r="F12" i="2"/>
  <c r="I12" i="2" s="1"/>
  <c r="F9" i="2"/>
  <c r="I9" i="2" s="1"/>
  <c r="F6" i="2"/>
  <c r="I6" i="2" s="1"/>
  <c r="F7" i="2"/>
  <c r="I7" i="2" s="1"/>
  <c r="F5" i="2"/>
  <c r="I5" i="2" s="1"/>
  <c r="J55" i="1" l="1"/>
  <c r="C57" i="1"/>
  <c r="J57" i="1"/>
  <c r="L57" i="1" s="1"/>
  <c r="L55" i="1"/>
  <c r="L28" i="1"/>
  <c r="L52" i="1"/>
  <c r="L25" i="2"/>
  <c r="L26" i="2"/>
  <c r="L5" i="2"/>
  <c r="L6" i="2"/>
  <c r="L7" i="2"/>
  <c r="L9" i="2"/>
  <c r="L10" i="2"/>
  <c r="L12" i="2"/>
  <c r="L16" i="2"/>
  <c r="L17" i="2"/>
  <c r="L19" i="2"/>
  <c r="L20" i="2"/>
  <c r="L21" i="2"/>
  <c r="L22" i="2"/>
  <c r="L24" i="2"/>
  <c r="L27" i="2"/>
  <c r="L33" i="2" l="1"/>
  <c r="L32" i="2"/>
  <c r="L31" i="2"/>
  <c r="E44" i="2" s="1"/>
  <c r="C42" i="2"/>
  <c r="D37" i="2"/>
  <c r="D38" i="2"/>
  <c r="D39" i="2"/>
  <c r="D40" i="2"/>
  <c r="D41" i="2"/>
  <c r="D36" i="2"/>
  <c r="D35" i="2"/>
  <c r="D18" i="1"/>
  <c r="E18" i="1"/>
  <c r="F18" i="1"/>
  <c r="G18" i="1"/>
  <c r="H18" i="1"/>
  <c r="I18" i="1"/>
  <c r="K18" i="1"/>
  <c r="B18" i="1"/>
  <c r="C7" i="1"/>
  <c r="J7" i="1" s="1"/>
  <c r="L7" i="1" s="1"/>
  <c r="C8" i="1"/>
  <c r="J8" i="1" s="1"/>
  <c r="L8" i="1" s="1"/>
  <c r="C9" i="1"/>
  <c r="J9" i="1" s="1"/>
  <c r="L9" i="1" s="1"/>
  <c r="C10" i="1"/>
  <c r="J10" i="1" s="1"/>
  <c r="L10" i="1" s="1"/>
  <c r="C11" i="1"/>
  <c r="J11" i="1" s="1"/>
  <c r="L11" i="1" s="1"/>
  <c r="C12" i="1"/>
  <c r="J12" i="1" s="1"/>
  <c r="L12" i="1" s="1"/>
  <c r="C13" i="1"/>
  <c r="J13" i="1" s="1"/>
  <c r="L13" i="1" s="1"/>
  <c r="C14" i="1"/>
  <c r="J14" i="1" s="1"/>
  <c r="L14" i="1" s="1"/>
  <c r="C15" i="1"/>
  <c r="J15" i="1" s="1"/>
  <c r="L15" i="1" s="1"/>
  <c r="C16" i="1"/>
  <c r="J16" i="1" s="1"/>
  <c r="L16" i="1" s="1"/>
  <c r="C17" i="1"/>
  <c r="J17" i="1" s="1"/>
  <c r="L17" i="1" s="1"/>
  <c r="C6" i="1"/>
  <c r="E35" i="2" l="1"/>
  <c r="E36" i="2"/>
  <c r="D42" i="2"/>
  <c r="E45" i="2" s="1"/>
  <c r="E46" i="2" s="1"/>
  <c r="C18" i="1"/>
  <c r="J6" i="1"/>
  <c r="E42" i="2" l="1"/>
  <c r="J18" i="1"/>
  <c r="L18" i="1" s="1"/>
  <c r="L6" i="1"/>
  <c r="L23" i="1" l="1"/>
  <c r="L22" i="1"/>
  <c r="L20" i="1"/>
  <c r="L21" i="1"/>
</calcChain>
</file>

<file path=xl/sharedStrings.xml><?xml version="1.0" encoding="utf-8"?>
<sst xmlns="http://schemas.openxmlformats.org/spreadsheetml/2006/main" count="111" uniqueCount="81">
  <si>
    <t>Energy and Production Data</t>
  </si>
  <si>
    <t>Base Year</t>
  </si>
  <si>
    <t>Electricity</t>
  </si>
  <si>
    <t>Gas kWh</t>
  </si>
  <si>
    <t>LPG kWh</t>
  </si>
  <si>
    <t>Gas Oil kWh</t>
  </si>
  <si>
    <t>Coal kWh</t>
  </si>
  <si>
    <t>HFO kWh</t>
  </si>
  <si>
    <t>Kerosine kWh</t>
  </si>
  <si>
    <t>Total Primary kWh</t>
  </si>
  <si>
    <t>SEC kWh/kg</t>
  </si>
  <si>
    <t>TOTAL</t>
  </si>
  <si>
    <t>Target Period 1 (2013/14)</t>
  </si>
  <si>
    <t>Target Period 2 (2015/16)</t>
  </si>
  <si>
    <t>Target Period 3 (2017/18)</t>
  </si>
  <si>
    <t>Target Period 4 (2019/20)</t>
  </si>
  <si>
    <t xml:space="preserve">It is a requirement for the base year to be 2008, or the nearest 12 months to 2008. Where this is not possible please provide detail why. </t>
  </si>
  <si>
    <t xml:space="preserve">Gas </t>
  </si>
  <si>
    <t>LPG</t>
  </si>
  <si>
    <t>HFO</t>
  </si>
  <si>
    <t>Gas Oil</t>
  </si>
  <si>
    <t>Kersoine</t>
  </si>
  <si>
    <t xml:space="preserve">Others </t>
  </si>
  <si>
    <t>Delivered kWh</t>
  </si>
  <si>
    <t>Primary kWh</t>
  </si>
  <si>
    <t xml:space="preserve">Total </t>
  </si>
  <si>
    <t>Equipment using Electricity</t>
  </si>
  <si>
    <t>Equipment using Gas</t>
  </si>
  <si>
    <t>Wattage (W)</t>
  </si>
  <si>
    <t>kW (wattage/1000)</t>
  </si>
  <si>
    <t>No of Equipment</t>
  </si>
  <si>
    <t>Factors Electricity (2.6)           Gas             (1)</t>
  </si>
  <si>
    <t>Total Primary    kW</t>
  </si>
  <si>
    <t>Hours of use per day</t>
  </si>
  <si>
    <t>Proportion of Days Used        %</t>
  </si>
  <si>
    <t>Total Annual Primary Usage (360 Days/yr)        kW</t>
  </si>
  <si>
    <t>Lighting</t>
  </si>
  <si>
    <t>Heating</t>
  </si>
  <si>
    <t>Kitchen</t>
  </si>
  <si>
    <t>Fridge 1</t>
  </si>
  <si>
    <t>Fridge 2</t>
  </si>
  <si>
    <t>Dishwasher</t>
  </si>
  <si>
    <t>Total Energy used in ineligible areas</t>
  </si>
  <si>
    <t>Total Energy used at the site (Primary kWh)</t>
  </si>
  <si>
    <t>Eligible Primary kWh</t>
  </si>
  <si>
    <t>Delivered Electricity kWh</t>
  </si>
  <si>
    <t>Primary Electricity kWh</t>
  </si>
  <si>
    <t>Month</t>
  </si>
  <si>
    <t>Year: -</t>
  </si>
  <si>
    <t>Assessed on a recent 12 month period - Please state</t>
  </si>
  <si>
    <t>Percentage of site non-eligible</t>
  </si>
  <si>
    <t>Total Energy used in non-eligible areas (Primary kWh)</t>
  </si>
  <si>
    <t>Total Electricity used in non-eligible areas</t>
  </si>
  <si>
    <t>Total Gas used in non-eligible areas</t>
  </si>
  <si>
    <t>Lighting used in office areas</t>
  </si>
  <si>
    <t>T5</t>
  </si>
  <si>
    <t>T8</t>
  </si>
  <si>
    <t>Halogen</t>
  </si>
  <si>
    <t>IT equipment used in Office areas</t>
  </si>
  <si>
    <t>printers</t>
  </si>
  <si>
    <t>laptops</t>
  </si>
  <si>
    <t>Desktop pc's</t>
  </si>
  <si>
    <t>Type</t>
  </si>
  <si>
    <t>Scanners</t>
  </si>
  <si>
    <t>Servers</t>
  </si>
  <si>
    <t>Heating Energy used in Office Areas</t>
  </si>
  <si>
    <t>LTHW</t>
  </si>
  <si>
    <t>Boiler 1</t>
  </si>
  <si>
    <t>Boiler 2</t>
  </si>
  <si>
    <t>Fax</t>
  </si>
  <si>
    <t>Energy used in Despatch and warehouse areas</t>
  </si>
  <si>
    <t>Metal Halide</t>
  </si>
  <si>
    <t>Warm air</t>
  </si>
  <si>
    <t>Ambirad</t>
  </si>
  <si>
    <t>Energy used in Kitchen / Canteen area</t>
  </si>
  <si>
    <t xml:space="preserve">Energy used in external delivery yard </t>
  </si>
  <si>
    <t>Halogen flood</t>
  </si>
  <si>
    <t>LED flood</t>
  </si>
  <si>
    <t>Current 12 Months Consumption</t>
  </si>
  <si>
    <t>Total</t>
  </si>
  <si>
    <t>Production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</si>
</sst>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</font>
    <font>
      <sz val="11"/>
      <color rgb="FF002060"/>
      <name val="Century Gothic"/>
      <family val="2"/>
    </font>
    <font>
      <sz val="10"/>
      <name val="Arial"/>
      <family val="2"/>
    </font>
    <font>
      <b/>
      <sz val="11"/>
      <color rgb="FF002060"/>
      <name val="Century Gothic"/>
      <family val="2"/>
    </font>
    <font>
      <sz val="11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1" fillId="0" borderId="0" xfId="0" applyFont="1" applyAlignment="1">
      <alignment wrapText="1"/>
    </xf>
    <xf numFmtId="0" fontId="2" fillId="0" borderId="2" xfId="1" applyFont="1" applyFill="1" applyBorder="1"/>
    <xf numFmtId="0" fontId="2" fillId="0" borderId="2" xfId="1" applyFont="1" applyFill="1" applyBorder="1" applyAlignment="1">
      <alignment horizontal="center" vertical="top" wrapText="1"/>
    </xf>
    <xf numFmtId="0" fontId="2" fillId="0" borderId="4" xfId="1" applyFont="1" applyFill="1" applyBorder="1"/>
    <xf numFmtId="0" fontId="2" fillId="0" borderId="5" xfId="1" applyFont="1" applyFill="1" applyBorder="1"/>
    <xf numFmtId="0" fontId="2" fillId="0" borderId="5" xfId="1" applyFont="1" applyFill="1" applyBorder="1" applyAlignment="1">
      <alignment horizontal="center" vertical="top" wrapText="1"/>
    </xf>
    <xf numFmtId="0" fontId="2" fillId="0" borderId="1" xfId="1" applyFont="1" applyFill="1" applyBorder="1"/>
    <xf numFmtId="0" fontId="2" fillId="0" borderId="3" xfId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/>
    <xf numFmtId="0" fontId="2" fillId="0" borderId="0" xfId="1" applyFont="1" applyFill="1"/>
    <xf numFmtId="0" fontId="2" fillId="0" borderId="0" xfId="1" applyFont="1" applyFill="1" applyBorder="1"/>
    <xf numFmtId="0" fontId="2" fillId="0" borderId="0" xfId="1" applyFont="1"/>
    <xf numFmtId="0" fontId="6" fillId="2" borderId="0" xfId="1" applyFont="1" applyFill="1" applyAlignment="1">
      <alignment horizontal="right"/>
    </xf>
    <xf numFmtId="0" fontId="2" fillId="2" borderId="0" xfId="1" applyFont="1" applyFill="1"/>
    <xf numFmtId="0" fontId="2" fillId="2" borderId="0" xfId="0" applyFont="1" applyFill="1"/>
    <xf numFmtId="0" fontId="2" fillId="5" borderId="2" xfId="1" applyFont="1" applyFill="1" applyBorder="1"/>
    <xf numFmtId="0" fontId="2" fillId="5" borderId="5" xfId="1" applyFont="1" applyFill="1" applyBorder="1"/>
    <xf numFmtId="0" fontId="2" fillId="5" borderId="6" xfId="1" applyFont="1" applyFill="1" applyBorder="1"/>
    <xf numFmtId="0" fontId="2" fillId="0" borderId="13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9" fontId="2" fillId="0" borderId="13" xfId="3" applyFont="1" applyFill="1" applyBorder="1" applyAlignment="1">
      <alignment horizontal="center" vertical="top" wrapText="1"/>
    </xf>
    <xf numFmtId="0" fontId="2" fillId="0" borderId="26" xfId="1" applyFont="1" applyFill="1" applyBorder="1"/>
    <xf numFmtId="0" fontId="6" fillId="2" borderId="33" xfId="0" applyFont="1" applyFill="1" applyBorder="1" applyAlignment="1">
      <alignment wrapText="1"/>
    </xf>
    <xf numFmtId="0" fontId="6" fillId="2" borderId="34" xfId="0" applyFont="1" applyFill="1" applyBorder="1" applyAlignment="1">
      <alignment wrapText="1"/>
    </xf>
    <xf numFmtId="0" fontId="6" fillId="2" borderId="35" xfId="0" applyFont="1" applyFill="1" applyBorder="1" applyAlignment="1">
      <alignment wrapText="1"/>
    </xf>
    <xf numFmtId="0" fontId="2" fillId="3" borderId="31" xfId="0" applyFont="1" applyFill="1" applyBorder="1"/>
    <xf numFmtId="0" fontId="4" fillId="3" borderId="32" xfId="0" applyFont="1" applyFill="1" applyBorder="1"/>
    <xf numFmtId="164" fontId="2" fillId="3" borderId="28" xfId="1" applyNumberFormat="1" applyFont="1" applyFill="1" applyBorder="1"/>
    <xf numFmtId="164" fontId="2" fillId="3" borderId="36" xfId="1" applyNumberFormat="1" applyFont="1" applyFill="1" applyBorder="1"/>
    <xf numFmtId="10" fontId="4" fillId="3" borderId="22" xfId="3" applyNumberFormat="1" applyFont="1" applyFill="1" applyBorder="1"/>
    <xf numFmtId="0" fontId="6" fillId="2" borderId="2" xfId="0" applyFont="1" applyFill="1" applyBorder="1" applyAlignment="1">
      <alignment horizontal="right" vertical="center"/>
    </xf>
    <xf numFmtId="0" fontId="0" fillId="0" borderId="0" xfId="0" applyFont="1"/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164" fontId="6" fillId="2" borderId="17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4" fontId="2" fillId="3" borderId="25" xfId="2" applyNumberFormat="1" applyFont="1" applyFill="1" applyBorder="1" applyAlignment="1">
      <alignment horizontal="center"/>
    </xf>
    <xf numFmtId="4" fontId="4" fillId="3" borderId="22" xfId="2" applyNumberFormat="1" applyFont="1" applyFill="1" applyBorder="1" applyAlignment="1">
      <alignment horizontal="center"/>
    </xf>
    <xf numFmtId="4" fontId="2" fillId="0" borderId="5" xfId="0" applyNumberFormat="1" applyFont="1" applyBorder="1"/>
    <xf numFmtId="4" fontId="2" fillId="3" borderId="0" xfId="0" applyNumberFormat="1" applyFont="1" applyFill="1" applyBorder="1"/>
    <xf numFmtId="4" fontId="2" fillId="3" borderId="25" xfId="0" applyNumberFormat="1" applyFont="1" applyFill="1" applyBorder="1"/>
    <xf numFmtId="4" fontId="2" fillId="0" borderId="2" xfId="0" applyNumberFormat="1" applyFont="1" applyBorder="1"/>
    <xf numFmtId="4" fontId="4" fillId="3" borderId="21" xfId="0" applyNumberFormat="1" applyFont="1" applyFill="1" applyBorder="1"/>
    <xf numFmtId="4" fontId="4" fillId="3" borderId="27" xfId="0" applyNumberFormat="1" applyFont="1" applyFill="1" applyBorder="1"/>
    <xf numFmtId="4" fontId="4" fillId="3" borderId="37" xfId="0" applyNumberFormat="1" applyFont="1" applyFill="1" applyBorder="1" applyAlignment="1">
      <alignment horizontal="center"/>
    </xf>
    <xf numFmtId="4" fontId="4" fillId="3" borderId="30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9" fillId="3" borderId="31" xfId="0" applyNumberFormat="1" applyFont="1" applyFill="1" applyBorder="1"/>
    <xf numFmtId="3" fontId="9" fillId="0" borderId="5" xfId="0" applyNumberFormat="1" applyFont="1" applyBorder="1"/>
    <xf numFmtId="3" fontId="9" fillId="3" borderId="0" xfId="0" applyNumberFormat="1" applyFont="1" applyFill="1" applyBorder="1"/>
    <xf numFmtId="165" fontId="9" fillId="3" borderId="25" xfId="0" applyNumberFormat="1" applyFont="1" applyFill="1" applyBorder="1"/>
    <xf numFmtId="3" fontId="9" fillId="0" borderId="2" xfId="0" applyNumberFormat="1" applyFont="1" applyBorder="1"/>
    <xf numFmtId="0" fontId="8" fillId="3" borderId="32" xfId="0" applyFont="1" applyFill="1" applyBorder="1" applyAlignment="1">
      <alignment horizontal="center"/>
    </xf>
    <xf numFmtId="3" fontId="8" fillId="3" borderId="21" xfId="0" applyNumberFormat="1" applyFont="1" applyFill="1" applyBorder="1" applyAlignment="1">
      <alignment horizontal="right"/>
    </xf>
    <xf numFmtId="165" fontId="8" fillId="3" borderId="27" xfId="0" applyNumberFormat="1" applyFont="1" applyFill="1" applyBorder="1"/>
    <xf numFmtId="165" fontId="10" fillId="0" borderId="0" xfId="0" applyNumberFormat="1" applyFont="1"/>
    <xf numFmtId="0" fontId="12" fillId="0" borderId="0" xfId="0" applyFont="1" applyAlignment="1">
      <alignment wrapText="1"/>
    </xf>
    <xf numFmtId="0" fontId="11" fillId="4" borderId="0" xfId="0" applyFont="1" applyFill="1"/>
    <xf numFmtId="165" fontId="8" fillId="3" borderId="28" xfId="0" applyNumberFormat="1" applyFont="1" applyFill="1" applyBorder="1"/>
    <xf numFmtId="0" fontId="13" fillId="4" borderId="0" xfId="0" applyFont="1" applyFill="1"/>
    <xf numFmtId="165" fontId="8" fillId="3" borderId="29" xfId="0" applyNumberFormat="1" applyFont="1" applyFill="1" applyBorder="1"/>
    <xf numFmtId="165" fontId="8" fillId="3" borderId="30" xfId="0" applyNumberFormat="1" applyFont="1" applyFill="1" applyBorder="1"/>
    <xf numFmtId="0" fontId="10" fillId="0" borderId="2" xfId="0" applyFont="1" applyBorder="1" applyAlignment="1">
      <alignment horizontal="right"/>
    </xf>
    <xf numFmtId="3" fontId="10" fillId="0" borderId="2" xfId="0" applyNumberFormat="1" applyFont="1" applyBorder="1"/>
    <xf numFmtId="165" fontId="14" fillId="0" borderId="2" xfId="0" applyNumberFormat="1" applyFont="1" applyBorder="1"/>
    <xf numFmtId="0" fontId="14" fillId="0" borderId="2" xfId="0" applyFont="1" applyBorder="1" applyAlignment="1">
      <alignment horizontal="right"/>
    </xf>
    <xf numFmtId="3" fontId="14" fillId="0" borderId="2" xfId="0" applyNumberFormat="1" applyFont="1" applyBorder="1"/>
    <xf numFmtId="3" fontId="10" fillId="0" borderId="0" xfId="0" applyNumberFormat="1" applyFont="1"/>
    <xf numFmtId="0" fontId="15" fillId="0" borderId="0" xfId="0" applyFont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2" borderId="0" xfId="1" applyFont="1" applyFill="1" applyBorder="1" applyAlignment="1">
      <alignment horizontal="right"/>
    </xf>
    <xf numFmtId="0" fontId="4" fillId="3" borderId="20" xfId="1" applyFont="1" applyFill="1" applyBorder="1" applyAlignment="1">
      <alignment horizontal="left"/>
    </xf>
    <xf numFmtId="0" fontId="4" fillId="3" borderId="19" xfId="1" applyFont="1" applyFill="1" applyBorder="1" applyAlignment="1">
      <alignment horizontal="left"/>
    </xf>
    <xf numFmtId="0" fontId="4" fillId="3" borderId="21" xfId="1" applyFont="1" applyFill="1" applyBorder="1" applyAlignment="1">
      <alignment horizontal="left"/>
    </xf>
    <xf numFmtId="0" fontId="4" fillId="3" borderId="23" xfId="1" applyFont="1" applyFill="1" applyBorder="1" applyAlignment="1">
      <alignment horizontal="left"/>
    </xf>
    <xf numFmtId="0" fontId="4" fillId="3" borderId="18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4" fillId="3" borderId="25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3" borderId="24" xfId="1" applyFont="1" applyFill="1" applyBorder="1" applyAlignment="1">
      <alignment horizontal="left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Inenco">
  <a:themeElements>
    <a:clrScheme name="Inenco Branding Colours">
      <a:dk1>
        <a:sysClr val="windowText" lastClr="000000"/>
      </a:dk1>
      <a:lt1>
        <a:sysClr val="window" lastClr="FFFFFF"/>
      </a:lt1>
      <a:dk2>
        <a:srgbClr val="7B7B7B"/>
      </a:dk2>
      <a:lt2>
        <a:srgbClr val="EEECE1"/>
      </a:lt2>
      <a:accent1>
        <a:srgbClr val="00A7C6"/>
      </a:accent1>
      <a:accent2>
        <a:srgbClr val="166499"/>
      </a:accent2>
      <a:accent3>
        <a:srgbClr val="104D6B"/>
      </a:accent3>
      <a:accent4>
        <a:srgbClr val="30B7D8"/>
      </a:accent4>
      <a:accent5>
        <a:srgbClr val="A7DBD7"/>
      </a:accent5>
      <a:accent6>
        <a:srgbClr val="D1DEE3"/>
      </a:accent6>
      <a:hlink>
        <a:srgbClr val="7B7B7B"/>
      </a:hlink>
      <a:folHlink>
        <a:srgbClr val="BEBEBE"/>
      </a:folHlink>
    </a:clrScheme>
    <a:fontScheme name="New Branding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ngle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75" zoomScaleNormal="75" workbookViewId="0">
      <selection activeCell="P25" sqref="P25"/>
    </sheetView>
  </sheetViews>
  <sheetFormatPr defaultRowHeight="14.25" x14ac:dyDescent="0.2"/>
  <cols>
    <col min="1" max="1" width="9" style="55"/>
    <col min="2" max="11" width="13.5" style="55" customWidth="1"/>
    <col min="12" max="12" width="13.625" style="55" customWidth="1"/>
    <col min="13" max="16384" width="9" style="55"/>
  </cols>
  <sheetData>
    <row r="1" spans="1:12" ht="15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ht="15" x14ac:dyDescent="0.25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5" thickBo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s="59" customFormat="1" ht="45" x14ac:dyDescent="0.3">
      <c r="A5" s="56" t="s">
        <v>47</v>
      </c>
      <c r="B5" s="57" t="s">
        <v>45</v>
      </c>
      <c r="C5" s="57" t="s">
        <v>46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57" t="s">
        <v>9</v>
      </c>
      <c r="K5" s="57" t="s">
        <v>80</v>
      </c>
      <c r="L5" s="58" t="s">
        <v>10</v>
      </c>
    </row>
    <row r="6" spans="1:12" x14ac:dyDescent="0.2">
      <c r="A6" s="60">
        <v>39448</v>
      </c>
      <c r="B6" s="61">
        <v>400000</v>
      </c>
      <c r="C6" s="62">
        <f>B6*2.6</f>
        <v>1040000</v>
      </c>
      <c r="D6" s="61">
        <v>100000</v>
      </c>
      <c r="E6" s="61"/>
      <c r="F6" s="61"/>
      <c r="G6" s="61"/>
      <c r="H6" s="61"/>
      <c r="I6" s="61"/>
      <c r="J6" s="62">
        <f>SUM(C6:I6)</f>
        <v>1140000</v>
      </c>
      <c r="K6" s="61">
        <v>200000</v>
      </c>
      <c r="L6" s="63">
        <f>J6/K6</f>
        <v>5.7</v>
      </c>
    </row>
    <row r="7" spans="1:12" x14ac:dyDescent="0.2">
      <c r="A7" s="60">
        <v>39479</v>
      </c>
      <c r="B7" s="61">
        <v>400000</v>
      </c>
      <c r="C7" s="62">
        <f t="shared" ref="C7:C17" si="0">B7*2.6</f>
        <v>1040000</v>
      </c>
      <c r="D7" s="61">
        <v>100000</v>
      </c>
      <c r="E7" s="64"/>
      <c r="F7" s="64"/>
      <c r="G7" s="64"/>
      <c r="H7" s="64"/>
      <c r="I7" s="64"/>
      <c r="J7" s="62">
        <f t="shared" ref="J7:J17" si="1">SUM(C7:I7)</f>
        <v>1140000</v>
      </c>
      <c r="K7" s="61">
        <v>200000</v>
      </c>
      <c r="L7" s="63">
        <f t="shared" ref="L7:L17" si="2">J7/K7</f>
        <v>5.7</v>
      </c>
    </row>
    <row r="8" spans="1:12" x14ac:dyDescent="0.2">
      <c r="A8" s="60">
        <v>39508</v>
      </c>
      <c r="B8" s="61">
        <v>400000</v>
      </c>
      <c r="C8" s="62">
        <f t="shared" si="0"/>
        <v>1040000</v>
      </c>
      <c r="D8" s="61">
        <v>100000</v>
      </c>
      <c r="E8" s="64"/>
      <c r="F8" s="64"/>
      <c r="G8" s="64"/>
      <c r="H8" s="64"/>
      <c r="I8" s="64"/>
      <c r="J8" s="62">
        <f t="shared" si="1"/>
        <v>1140000</v>
      </c>
      <c r="K8" s="61">
        <v>200000</v>
      </c>
      <c r="L8" s="63">
        <f t="shared" si="2"/>
        <v>5.7</v>
      </c>
    </row>
    <row r="9" spans="1:12" x14ac:dyDescent="0.2">
      <c r="A9" s="60">
        <v>39539</v>
      </c>
      <c r="B9" s="61">
        <v>400000</v>
      </c>
      <c r="C9" s="62">
        <f t="shared" si="0"/>
        <v>1040000</v>
      </c>
      <c r="D9" s="64">
        <v>60000</v>
      </c>
      <c r="E9" s="64"/>
      <c r="F9" s="64"/>
      <c r="G9" s="64"/>
      <c r="H9" s="64"/>
      <c r="I9" s="64"/>
      <c r="J9" s="62">
        <f t="shared" si="1"/>
        <v>1100000</v>
      </c>
      <c r="K9" s="61">
        <v>200000</v>
      </c>
      <c r="L9" s="63">
        <f t="shared" si="2"/>
        <v>5.5</v>
      </c>
    </row>
    <row r="10" spans="1:12" x14ac:dyDescent="0.2">
      <c r="A10" s="60">
        <v>39569</v>
      </c>
      <c r="B10" s="61">
        <v>400000</v>
      </c>
      <c r="C10" s="62">
        <f t="shared" si="0"/>
        <v>1040000</v>
      </c>
      <c r="D10" s="64">
        <v>40000</v>
      </c>
      <c r="E10" s="64"/>
      <c r="F10" s="64"/>
      <c r="G10" s="64"/>
      <c r="H10" s="64"/>
      <c r="I10" s="64"/>
      <c r="J10" s="62">
        <f t="shared" si="1"/>
        <v>1080000</v>
      </c>
      <c r="K10" s="61">
        <v>200000</v>
      </c>
      <c r="L10" s="63">
        <f t="shared" si="2"/>
        <v>5.4</v>
      </c>
    </row>
    <row r="11" spans="1:12" x14ac:dyDescent="0.2">
      <c r="A11" s="60">
        <v>39600</v>
      </c>
      <c r="B11" s="61">
        <v>400000</v>
      </c>
      <c r="C11" s="62">
        <f t="shared" si="0"/>
        <v>1040000</v>
      </c>
      <c r="D11" s="64">
        <v>20000</v>
      </c>
      <c r="E11" s="64"/>
      <c r="F11" s="64"/>
      <c r="G11" s="64"/>
      <c r="H11" s="64"/>
      <c r="I11" s="64"/>
      <c r="J11" s="62">
        <f t="shared" si="1"/>
        <v>1060000</v>
      </c>
      <c r="K11" s="61">
        <v>200000</v>
      </c>
      <c r="L11" s="63">
        <f t="shared" si="2"/>
        <v>5.3</v>
      </c>
    </row>
    <row r="12" spans="1:12" x14ac:dyDescent="0.2">
      <c r="A12" s="60">
        <v>39630</v>
      </c>
      <c r="B12" s="61">
        <v>400000</v>
      </c>
      <c r="C12" s="62">
        <f t="shared" si="0"/>
        <v>1040000</v>
      </c>
      <c r="D12" s="64">
        <v>20000</v>
      </c>
      <c r="E12" s="64"/>
      <c r="F12" s="64"/>
      <c r="G12" s="64"/>
      <c r="H12" s="64"/>
      <c r="I12" s="64"/>
      <c r="J12" s="62">
        <f t="shared" si="1"/>
        <v>1060000</v>
      </c>
      <c r="K12" s="61">
        <v>200000</v>
      </c>
      <c r="L12" s="63">
        <f t="shared" si="2"/>
        <v>5.3</v>
      </c>
    </row>
    <row r="13" spans="1:12" x14ac:dyDescent="0.2">
      <c r="A13" s="60">
        <v>39661</v>
      </c>
      <c r="B13" s="61">
        <v>400000</v>
      </c>
      <c r="C13" s="62">
        <f t="shared" si="0"/>
        <v>1040000</v>
      </c>
      <c r="D13" s="64">
        <v>20000</v>
      </c>
      <c r="E13" s="64"/>
      <c r="F13" s="64"/>
      <c r="G13" s="64"/>
      <c r="H13" s="64"/>
      <c r="I13" s="64"/>
      <c r="J13" s="62">
        <f t="shared" si="1"/>
        <v>1060000</v>
      </c>
      <c r="K13" s="61">
        <v>200000</v>
      </c>
      <c r="L13" s="63">
        <f t="shared" si="2"/>
        <v>5.3</v>
      </c>
    </row>
    <row r="14" spans="1:12" x14ac:dyDescent="0.2">
      <c r="A14" s="60">
        <v>39692</v>
      </c>
      <c r="B14" s="61">
        <v>400000</v>
      </c>
      <c r="C14" s="62">
        <f t="shared" si="0"/>
        <v>1040000</v>
      </c>
      <c r="D14" s="64">
        <v>40000</v>
      </c>
      <c r="E14" s="64"/>
      <c r="F14" s="64"/>
      <c r="G14" s="64"/>
      <c r="H14" s="64"/>
      <c r="I14" s="64"/>
      <c r="J14" s="62">
        <f t="shared" si="1"/>
        <v>1080000</v>
      </c>
      <c r="K14" s="61">
        <v>200000</v>
      </c>
      <c r="L14" s="63">
        <f t="shared" si="2"/>
        <v>5.4</v>
      </c>
    </row>
    <row r="15" spans="1:12" x14ac:dyDescent="0.2">
      <c r="A15" s="60">
        <v>39722</v>
      </c>
      <c r="B15" s="61">
        <v>400000</v>
      </c>
      <c r="C15" s="62">
        <f t="shared" si="0"/>
        <v>1040000</v>
      </c>
      <c r="D15" s="64">
        <v>60000</v>
      </c>
      <c r="E15" s="64"/>
      <c r="F15" s="64"/>
      <c r="G15" s="64"/>
      <c r="H15" s="64"/>
      <c r="I15" s="64"/>
      <c r="J15" s="62">
        <f t="shared" si="1"/>
        <v>1100000</v>
      </c>
      <c r="K15" s="61">
        <v>200000</v>
      </c>
      <c r="L15" s="63">
        <f t="shared" si="2"/>
        <v>5.5</v>
      </c>
    </row>
    <row r="16" spans="1:12" x14ac:dyDescent="0.2">
      <c r="A16" s="60">
        <v>39753</v>
      </c>
      <c r="B16" s="61">
        <v>400000</v>
      </c>
      <c r="C16" s="62">
        <f t="shared" si="0"/>
        <v>1040000</v>
      </c>
      <c r="D16" s="64">
        <v>100000</v>
      </c>
      <c r="E16" s="64"/>
      <c r="F16" s="64"/>
      <c r="G16" s="64"/>
      <c r="H16" s="64"/>
      <c r="I16" s="64"/>
      <c r="J16" s="62">
        <f t="shared" si="1"/>
        <v>1140000</v>
      </c>
      <c r="K16" s="61">
        <v>200000</v>
      </c>
      <c r="L16" s="63">
        <f t="shared" si="2"/>
        <v>5.7</v>
      </c>
    </row>
    <row r="17" spans="1:12" x14ac:dyDescent="0.2">
      <c r="A17" s="60">
        <v>39783</v>
      </c>
      <c r="B17" s="61">
        <v>400000</v>
      </c>
      <c r="C17" s="62">
        <f t="shared" si="0"/>
        <v>1040000</v>
      </c>
      <c r="D17" s="64">
        <v>100000</v>
      </c>
      <c r="E17" s="64"/>
      <c r="F17" s="64"/>
      <c r="G17" s="64"/>
      <c r="H17" s="64"/>
      <c r="I17" s="64"/>
      <c r="J17" s="62">
        <f t="shared" si="1"/>
        <v>1140000</v>
      </c>
      <c r="K17" s="61">
        <v>200000</v>
      </c>
      <c r="L17" s="63">
        <f t="shared" si="2"/>
        <v>5.7</v>
      </c>
    </row>
    <row r="18" spans="1:12" ht="15.75" thickBot="1" x14ac:dyDescent="0.3">
      <c r="A18" s="65" t="s">
        <v>11</v>
      </c>
      <c r="B18" s="66">
        <f>SUM(B6:B17)</f>
        <v>4800000</v>
      </c>
      <c r="C18" s="66">
        <f t="shared" ref="C18:K18" si="3">SUM(C6:C17)</f>
        <v>12480000</v>
      </c>
      <c r="D18" s="66">
        <f t="shared" si="3"/>
        <v>760000</v>
      </c>
      <c r="E18" s="66">
        <f t="shared" si="3"/>
        <v>0</v>
      </c>
      <c r="F18" s="66">
        <f t="shared" si="3"/>
        <v>0</v>
      </c>
      <c r="G18" s="66">
        <f t="shared" si="3"/>
        <v>0</v>
      </c>
      <c r="H18" s="66">
        <f t="shared" si="3"/>
        <v>0</v>
      </c>
      <c r="I18" s="66">
        <f t="shared" si="3"/>
        <v>0</v>
      </c>
      <c r="J18" s="66">
        <f t="shared" si="3"/>
        <v>13240000</v>
      </c>
      <c r="K18" s="66">
        <f t="shared" si="3"/>
        <v>2400000</v>
      </c>
      <c r="L18" s="67">
        <f>J18/K18</f>
        <v>5.5166666666666666</v>
      </c>
    </row>
    <row r="19" spans="1:12" ht="15" thickBot="1" x14ac:dyDescent="0.25">
      <c r="L19" s="68"/>
    </row>
    <row r="20" spans="1:12" ht="16.5" customHeight="1" x14ac:dyDescent="0.25">
      <c r="A20" s="81" t="s">
        <v>16</v>
      </c>
      <c r="B20" s="81"/>
      <c r="C20" s="81"/>
      <c r="D20" s="81"/>
      <c r="E20" s="81"/>
      <c r="F20" s="81"/>
      <c r="G20" s="81"/>
      <c r="H20" s="81"/>
      <c r="I20" s="69"/>
      <c r="J20" s="70" t="s">
        <v>12</v>
      </c>
      <c r="K20" s="70"/>
      <c r="L20" s="71">
        <f>$L$18*(1-0.085)</f>
        <v>5.0477499999999997</v>
      </c>
    </row>
    <row r="21" spans="1:12" ht="15" x14ac:dyDescent="0.25">
      <c r="A21" s="81"/>
      <c r="B21" s="81"/>
      <c r="C21" s="81"/>
      <c r="D21" s="81"/>
      <c r="E21" s="81"/>
      <c r="F21" s="81"/>
      <c r="G21" s="81"/>
      <c r="H21" s="81"/>
      <c r="I21" s="69"/>
      <c r="J21" s="70" t="s">
        <v>13</v>
      </c>
      <c r="K21" s="72"/>
      <c r="L21" s="73">
        <f>$L$18*(1-0.11333)</f>
        <v>4.8914628333333328</v>
      </c>
    </row>
    <row r="22" spans="1:12" ht="15" x14ac:dyDescent="0.25">
      <c r="A22" s="82"/>
      <c r="B22" s="83"/>
      <c r="C22" s="83"/>
      <c r="D22" s="83"/>
      <c r="E22" s="83"/>
      <c r="F22" s="83"/>
      <c r="G22" s="83"/>
      <c r="H22" s="84"/>
      <c r="J22" s="70" t="s">
        <v>14</v>
      </c>
      <c r="K22" s="72"/>
      <c r="L22" s="73">
        <f>$L$18*(1-0.14167)</f>
        <v>4.7351204999999998</v>
      </c>
    </row>
    <row r="23" spans="1:12" ht="15.75" thickBot="1" x14ac:dyDescent="0.3">
      <c r="A23" s="85"/>
      <c r="B23" s="86"/>
      <c r="C23" s="86"/>
      <c r="D23" s="86"/>
      <c r="E23" s="86"/>
      <c r="F23" s="86"/>
      <c r="G23" s="86"/>
      <c r="H23" s="87"/>
      <c r="J23" s="70" t="s">
        <v>15</v>
      </c>
      <c r="K23" s="72"/>
      <c r="L23" s="74">
        <f>$L$18*(1-0.17)</f>
        <v>4.5788333333333329</v>
      </c>
    </row>
    <row r="24" spans="1:12" x14ac:dyDescent="0.2">
      <c r="A24" s="85"/>
      <c r="B24" s="86"/>
      <c r="C24" s="86"/>
      <c r="D24" s="86"/>
      <c r="E24" s="86"/>
      <c r="F24" s="86"/>
      <c r="G24" s="86"/>
      <c r="H24" s="87"/>
    </row>
    <row r="25" spans="1:12" x14ac:dyDescent="0.2">
      <c r="A25" s="88"/>
      <c r="B25" s="89"/>
      <c r="C25" s="89"/>
      <c r="D25" s="89"/>
      <c r="E25" s="89"/>
      <c r="F25" s="89"/>
      <c r="G25" s="89"/>
      <c r="H25" s="90"/>
    </row>
    <row r="26" spans="1:12" ht="15" thickBot="1" x14ac:dyDescent="0.25"/>
    <row r="27" spans="1:12" s="59" customFormat="1" ht="45" x14ac:dyDescent="0.3">
      <c r="A27" s="56" t="s">
        <v>47</v>
      </c>
      <c r="B27" s="57" t="s">
        <v>45</v>
      </c>
      <c r="C27" s="57" t="s">
        <v>46</v>
      </c>
      <c r="D27" s="57" t="s">
        <v>3</v>
      </c>
      <c r="E27" s="57" t="s">
        <v>4</v>
      </c>
      <c r="F27" s="57" t="s">
        <v>5</v>
      </c>
      <c r="G27" s="57" t="s">
        <v>6</v>
      </c>
      <c r="H27" s="57" t="s">
        <v>7</v>
      </c>
      <c r="I27" s="57" t="s">
        <v>8</v>
      </c>
      <c r="J27" s="57" t="s">
        <v>9</v>
      </c>
      <c r="K27" s="57" t="s">
        <v>80</v>
      </c>
      <c r="L27" s="58" t="s">
        <v>10</v>
      </c>
    </row>
    <row r="28" spans="1:12" x14ac:dyDescent="0.2">
      <c r="A28" s="60">
        <v>42005</v>
      </c>
      <c r="B28" s="61"/>
      <c r="C28" s="62">
        <f>B28*2.6</f>
        <v>0</v>
      </c>
      <c r="D28" s="61"/>
      <c r="E28" s="61"/>
      <c r="F28" s="61"/>
      <c r="G28" s="61"/>
      <c r="H28" s="61"/>
      <c r="I28" s="61"/>
      <c r="J28" s="62">
        <f>SUM(C28:I28)</f>
        <v>0</v>
      </c>
      <c r="K28" s="61"/>
      <c r="L28" s="63" t="e">
        <f>J28/K28</f>
        <v>#DIV/0!</v>
      </c>
    </row>
    <row r="29" spans="1:12" x14ac:dyDescent="0.2">
      <c r="A29" s="60">
        <v>42036</v>
      </c>
      <c r="B29" s="61"/>
      <c r="C29" s="62">
        <f t="shared" ref="C29:C39" si="4">B29*2.6</f>
        <v>0</v>
      </c>
      <c r="D29" s="61"/>
      <c r="E29" s="64"/>
      <c r="F29" s="64"/>
      <c r="G29" s="64"/>
      <c r="H29" s="64"/>
      <c r="I29" s="64"/>
      <c r="J29" s="62">
        <f t="shared" ref="J29:J39" si="5">SUM(C29:I29)</f>
        <v>0</v>
      </c>
      <c r="K29" s="61"/>
      <c r="L29" s="63" t="e">
        <f t="shared" ref="L29:L39" si="6">J29/K29</f>
        <v>#DIV/0!</v>
      </c>
    </row>
    <row r="30" spans="1:12" x14ac:dyDescent="0.2">
      <c r="A30" s="60">
        <v>42064</v>
      </c>
      <c r="B30" s="61"/>
      <c r="C30" s="62">
        <f t="shared" si="4"/>
        <v>0</v>
      </c>
      <c r="D30" s="61"/>
      <c r="E30" s="64"/>
      <c r="F30" s="64"/>
      <c r="G30" s="64"/>
      <c r="H30" s="64"/>
      <c r="I30" s="64"/>
      <c r="J30" s="62">
        <f t="shared" si="5"/>
        <v>0</v>
      </c>
      <c r="K30" s="61"/>
      <c r="L30" s="63" t="e">
        <f t="shared" si="6"/>
        <v>#DIV/0!</v>
      </c>
    </row>
    <row r="31" spans="1:12" x14ac:dyDescent="0.2">
      <c r="A31" s="60">
        <v>42095</v>
      </c>
      <c r="B31" s="61"/>
      <c r="C31" s="62">
        <f t="shared" si="4"/>
        <v>0</v>
      </c>
      <c r="D31" s="64"/>
      <c r="E31" s="64"/>
      <c r="F31" s="64"/>
      <c r="G31" s="64"/>
      <c r="H31" s="64"/>
      <c r="I31" s="64"/>
      <c r="J31" s="62">
        <f t="shared" si="5"/>
        <v>0</v>
      </c>
      <c r="K31" s="61"/>
      <c r="L31" s="63" t="e">
        <f t="shared" si="6"/>
        <v>#DIV/0!</v>
      </c>
    </row>
    <row r="32" spans="1:12" x14ac:dyDescent="0.2">
      <c r="A32" s="60">
        <v>42125</v>
      </c>
      <c r="B32" s="61"/>
      <c r="C32" s="62">
        <f t="shared" si="4"/>
        <v>0</v>
      </c>
      <c r="D32" s="64"/>
      <c r="E32" s="64"/>
      <c r="F32" s="64"/>
      <c r="G32" s="64"/>
      <c r="H32" s="64"/>
      <c r="I32" s="64"/>
      <c r="J32" s="62">
        <f t="shared" si="5"/>
        <v>0</v>
      </c>
      <c r="K32" s="61"/>
      <c r="L32" s="63" t="e">
        <f t="shared" si="6"/>
        <v>#DIV/0!</v>
      </c>
    </row>
    <row r="33" spans="1:12" x14ac:dyDescent="0.2">
      <c r="A33" s="60">
        <v>42156</v>
      </c>
      <c r="B33" s="61"/>
      <c r="C33" s="62">
        <f t="shared" si="4"/>
        <v>0</v>
      </c>
      <c r="D33" s="64"/>
      <c r="E33" s="64"/>
      <c r="F33" s="64"/>
      <c r="G33" s="64"/>
      <c r="H33" s="64"/>
      <c r="I33" s="64"/>
      <c r="J33" s="62">
        <f t="shared" si="5"/>
        <v>0</v>
      </c>
      <c r="K33" s="61"/>
      <c r="L33" s="63" t="e">
        <f t="shared" si="6"/>
        <v>#DIV/0!</v>
      </c>
    </row>
    <row r="34" spans="1:12" x14ac:dyDescent="0.2">
      <c r="A34" s="60">
        <v>42186</v>
      </c>
      <c r="B34" s="61"/>
      <c r="C34" s="62">
        <f t="shared" si="4"/>
        <v>0</v>
      </c>
      <c r="D34" s="64"/>
      <c r="E34" s="64"/>
      <c r="F34" s="64"/>
      <c r="G34" s="64"/>
      <c r="H34" s="64"/>
      <c r="I34" s="64"/>
      <c r="J34" s="62">
        <f t="shared" si="5"/>
        <v>0</v>
      </c>
      <c r="K34" s="61"/>
      <c r="L34" s="63" t="e">
        <f t="shared" si="6"/>
        <v>#DIV/0!</v>
      </c>
    </row>
    <row r="35" spans="1:12" x14ac:dyDescent="0.2">
      <c r="A35" s="60">
        <v>42217</v>
      </c>
      <c r="B35" s="61"/>
      <c r="C35" s="62">
        <f t="shared" si="4"/>
        <v>0</v>
      </c>
      <c r="D35" s="64"/>
      <c r="E35" s="64"/>
      <c r="F35" s="64"/>
      <c r="G35" s="64"/>
      <c r="H35" s="64"/>
      <c r="I35" s="64"/>
      <c r="J35" s="62">
        <f t="shared" si="5"/>
        <v>0</v>
      </c>
      <c r="K35" s="61"/>
      <c r="L35" s="63" t="e">
        <f t="shared" si="6"/>
        <v>#DIV/0!</v>
      </c>
    </row>
    <row r="36" spans="1:12" x14ac:dyDescent="0.2">
      <c r="A36" s="60">
        <v>42248</v>
      </c>
      <c r="B36" s="61"/>
      <c r="C36" s="62">
        <f t="shared" si="4"/>
        <v>0</v>
      </c>
      <c r="D36" s="64"/>
      <c r="E36" s="64"/>
      <c r="F36" s="64"/>
      <c r="G36" s="64"/>
      <c r="H36" s="64"/>
      <c r="I36" s="64"/>
      <c r="J36" s="62">
        <f t="shared" si="5"/>
        <v>0</v>
      </c>
      <c r="K36" s="61"/>
      <c r="L36" s="63" t="e">
        <f t="shared" si="6"/>
        <v>#DIV/0!</v>
      </c>
    </row>
    <row r="37" spans="1:12" x14ac:dyDescent="0.2">
      <c r="A37" s="60">
        <v>42278</v>
      </c>
      <c r="B37" s="61"/>
      <c r="C37" s="62">
        <f t="shared" si="4"/>
        <v>0</v>
      </c>
      <c r="D37" s="64"/>
      <c r="E37" s="64"/>
      <c r="F37" s="64"/>
      <c r="G37" s="64"/>
      <c r="H37" s="64"/>
      <c r="I37" s="64"/>
      <c r="J37" s="62">
        <f t="shared" si="5"/>
        <v>0</v>
      </c>
      <c r="K37" s="61"/>
      <c r="L37" s="63" t="e">
        <f t="shared" si="6"/>
        <v>#DIV/0!</v>
      </c>
    </row>
    <row r="38" spans="1:12" x14ac:dyDescent="0.2">
      <c r="A38" s="60">
        <v>42309</v>
      </c>
      <c r="B38" s="61"/>
      <c r="C38" s="62">
        <f t="shared" si="4"/>
        <v>0</v>
      </c>
      <c r="D38" s="64"/>
      <c r="E38" s="64"/>
      <c r="F38" s="64"/>
      <c r="G38" s="64"/>
      <c r="H38" s="64"/>
      <c r="I38" s="64"/>
      <c r="J38" s="62">
        <f t="shared" si="5"/>
        <v>0</v>
      </c>
      <c r="K38" s="61"/>
      <c r="L38" s="63" t="e">
        <f t="shared" si="6"/>
        <v>#DIV/0!</v>
      </c>
    </row>
    <row r="39" spans="1:12" x14ac:dyDescent="0.2">
      <c r="A39" s="60">
        <v>42339</v>
      </c>
      <c r="B39" s="61"/>
      <c r="C39" s="62">
        <f t="shared" si="4"/>
        <v>0</v>
      </c>
      <c r="D39" s="64"/>
      <c r="E39" s="64"/>
      <c r="F39" s="64"/>
      <c r="G39" s="64"/>
      <c r="H39" s="64"/>
      <c r="I39" s="64"/>
      <c r="J39" s="62">
        <f t="shared" si="5"/>
        <v>0</v>
      </c>
      <c r="K39" s="61"/>
      <c r="L39" s="63" t="e">
        <f t="shared" si="6"/>
        <v>#DIV/0!</v>
      </c>
    </row>
    <row r="40" spans="1:12" x14ac:dyDescent="0.2">
      <c r="A40" s="60">
        <v>42370</v>
      </c>
      <c r="B40" s="61"/>
      <c r="C40" s="62">
        <f>B40*2.6</f>
        <v>0</v>
      </c>
      <c r="D40" s="61"/>
      <c r="E40" s="61"/>
      <c r="F40" s="61"/>
      <c r="G40" s="61"/>
      <c r="H40" s="61"/>
      <c r="I40" s="61"/>
      <c r="J40" s="62">
        <f>SUM(C40:I40)</f>
        <v>0</v>
      </c>
      <c r="K40" s="61"/>
      <c r="L40" s="63" t="e">
        <f>J40/K40</f>
        <v>#DIV/0!</v>
      </c>
    </row>
    <row r="41" spans="1:12" x14ac:dyDescent="0.2">
      <c r="A41" s="60">
        <v>42401</v>
      </c>
      <c r="B41" s="61"/>
      <c r="C41" s="62">
        <f t="shared" ref="C41:C51" si="7">B41*2.6</f>
        <v>0</v>
      </c>
      <c r="D41" s="61"/>
      <c r="E41" s="64"/>
      <c r="F41" s="64"/>
      <c r="G41" s="64"/>
      <c r="H41" s="64"/>
      <c r="I41" s="64"/>
      <c r="J41" s="62">
        <f t="shared" ref="J41:J51" si="8">SUM(C41:I41)</f>
        <v>0</v>
      </c>
      <c r="K41" s="61"/>
      <c r="L41" s="63" t="e">
        <f t="shared" ref="L41:L51" si="9">J41/K41</f>
        <v>#DIV/0!</v>
      </c>
    </row>
    <row r="42" spans="1:12" x14ac:dyDescent="0.2">
      <c r="A42" s="60">
        <v>42430</v>
      </c>
      <c r="B42" s="61"/>
      <c r="C42" s="62">
        <f t="shared" si="7"/>
        <v>0</v>
      </c>
      <c r="D42" s="61"/>
      <c r="E42" s="64"/>
      <c r="F42" s="64"/>
      <c r="G42" s="64"/>
      <c r="H42" s="64"/>
      <c r="I42" s="64"/>
      <c r="J42" s="62">
        <f t="shared" si="8"/>
        <v>0</v>
      </c>
      <c r="K42" s="61"/>
      <c r="L42" s="63" t="e">
        <f t="shared" si="9"/>
        <v>#DIV/0!</v>
      </c>
    </row>
    <row r="43" spans="1:12" x14ac:dyDescent="0.2">
      <c r="A43" s="60">
        <v>42461</v>
      </c>
      <c r="B43" s="61"/>
      <c r="C43" s="62">
        <f t="shared" si="7"/>
        <v>0</v>
      </c>
      <c r="D43" s="64"/>
      <c r="E43" s="64"/>
      <c r="F43" s="64"/>
      <c r="G43" s="64"/>
      <c r="H43" s="64"/>
      <c r="I43" s="64"/>
      <c r="J43" s="62">
        <f t="shared" si="8"/>
        <v>0</v>
      </c>
      <c r="K43" s="61"/>
      <c r="L43" s="63" t="e">
        <f t="shared" si="9"/>
        <v>#DIV/0!</v>
      </c>
    </row>
    <row r="44" spans="1:12" x14ac:dyDescent="0.2">
      <c r="A44" s="60">
        <v>42491</v>
      </c>
      <c r="B44" s="61"/>
      <c r="C44" s="62">
        <f t="shared" si="7"/>
        <v>0</v>
      </c>
      <c r="D44" s="64"/>
      <c r="E44" s="64"/>
      <c r="F44" s="64"/>
      <c r="G44" s="64"/>
      <c r="H44" s="64"/>
      <c r="I44" s="64"/>
      <c r="J44" s="62">
        <f t="shared" si="8"/>
        <v>0</v>
      </c>
      <c r="K44" s="61"/>
      <c r="L44" s="63" t="e">
        <f t="shared" si="9"/>
        <v>#DIV/0!</v>
      </c>
    </row>
    <row r="45" spans="1:12" x14ac:dyDescent="0.2">
      <c r="A45" s="60">
        <v>42522</v>
      </c>
      <c r="B45" s="61"/>
      <c r="C45" s="62">
        <f t="shared" si="7"/>
        <v>0</v>
      </c>
      <c r="D45" s="64"/>
      <c r="E45" s="64"/>
      <c r="F45" s="64"/>
      <c r="G45" s="64"/>
      <c r="H45" s="64"/>
      <c r="I45" s="64"/>
      <c r="J45" s="62">
        <f t="shared" si="8"/>
        <v>0</v>
      </c>
      <c r="K45" s="61"/>
      <c r="L45" s="63" t="e">
        <f t="shared" si="9"/>
        <v>#DIV/0!</v>
      </c>
    </row>
    <row r="46" spans="1:12" x14ac:dyDescent="0.2">
      <c r="A46" s="60">
        <v>42552</v>
      </c>
      <c r="B46" s="61"/>
      <c r="C46" s="62">
        <f t="shared" si="7"/>
        <v>0</v>
      </c>
      <c r="D46" s="64"/>
      <c r="E46" s="64"/>
      <c r="F46" s="64"/>
      <c r="G46" s="64"/>
      <c r="H46" s="64"/>
      <c r="I46" s="64"/>
      <c r="J46" s="62">
        <f t="shared" si="8"/>
        <v>0</v>
      </c>
      <c r="K46" s="61"/>
      <c r="L46" s="63" t="e">
        <f t="shared" si="9"/>
        <v>#DIV/0!</v>
      </c>
    </row>
    <row r="47" spans="1:12" x14ac:dyDescent="0.2">
      <c r="A47" s="60">
        <v>42583</v>
      </c>
      <c r="B47" s="61"/>
      <c r="C47" s="62">
        <f t="shared" si="7"/>
        <v>0</v>
      </c>
      <c r="D47" s="64"/>
      <c r="E47" s="64"/>
      <c r="F47" s="64"/>
      <c r="G47" s="64"/>
      <c r="H47" s="64"/>
      <c r="I47" s="64"/>
      <c r="J47" s="62">
        <f t="shared" si="8"/>
        <v>0</v>
      </c>
      <c r="K47" s="61"/>
      <c r="L47" s="63" t="e">
        <f t="shared" si="9"/>
        <v>#DIV/0!</v>
      </c>
    </row>
    <row r="48" spans="1:12" x14ac:dyDescent="0.2">
      <c r="A48" s="60">
        <v>42614</v>
      </c>
      <c r="B48" s="61"/>
      <c r="C48" s="62">
        <f t="shared" si="7"/>
        <v>0</v>
      </c>
      <c r="D48" s="64"/>
      <c r="E48" s="64"/>
      <c r="F48" s="64"/>
      <c r="G48" s="64"/>
      <c r="H48" s="64"/>
      <c r="I48" s="64"/>
      <c r="J48" s="62">
        <f t="shared" si="8"/>
        <v>0</v>
      </c>
      <c r="K48" s="61"/>
      <c r="L48" s="63" t="e">
        <f t="shared" si="9"/>
        <v>#DIV/0!</v>
      </c>
    </row>
    <row r="49" spans="1:12" x14ac:dyDescent="0.2">
      <c r="A49" s="60">
        <v>42644</v>
      </c>
      <c r="B49" s="61"/>
      <c r="C49" s="62">
        <f t="shared" si="7"/>
        <v>0</v>
      </c>
      <c r="D49" s="64"/>
      <c r="E49" s="64"/>
      <c r="F49" s="64"/>
      <c r="G49" s="64"/>
      <c r="H49" s="64"/>
      <c r="I49" s="64"/>
      <c r="J49" s="62">
        <f t="shared" si="8"/>
        <v>0</v>
      </c>
      <c r="K49" s="61"/>
      <c r="L49" s="63" t="e">
        <f t="shared" si="9"/>
        <v>#DIV/0!</v>
      </c>
    </row>
    <row r="50" spans="1:12" x14ac:dyDescent="0.2">
      <c r="A50" s="60">
        <v>42675</v>
      </c>
      <c r="B50" s="61"/>
      <c r="C50" s="62">
        <f t="shared" si="7"/>
        <v>0</v>
      </c>
      <c r="D50" s="64"/>
      <c r="E50" s="64"/>
      <c r="F50" s="64"/>
      <c r="G50" s="64"/>
      <c r="H50" s="64"/>
      <c r="I50" s="64"/>
      <c r="J50" s="62">
        <f t="shared" si="8"/>
        <v>0</v>
      </c>
      <c r="K50" s="61"/>
      <c r="L50" s="63" t="e">
        <f t="shared" si="9"/>
        <v>#DIV/0!</v>
      </c>
    </row>
    <row r="51" spans="1:12" x14ac:dyDescent="0.2">
      <c r="A51" s="60">
        <v>42705</v>
      </c>
      <c r="B51" s="61"/>
      <c r="C51" s="62">
        <f t="shared" si="7"/>
        <v>0</v>
      </c>
      <c r="D51" s="64"/>
      <c r="E51" s="64"/>
      <c r="F51" s="64"/>
      <c r="G51" s="64"/>
      <c r="H51" s="64"/>
      <c r="I51" s="64"/>
      <c r="J51" s="62">
        <f t="shared" si="8"/>
        <v>0</v>
      </c>
      <c r="K51" s="61"/>
      <c r="L51" s="63" t="e">
        <f t="shared" si="9"/>
        <v>#DIV/0!</v>
      </c>
    </row>
    <row r="52" spans="1:12" ht="15.75" thickBot="1" x14ac:dyDescent="0.3">
      <c r="A52" s="65" t="s">
        <v>11</v>
      </c>
      <c r="B52" s="66">
        <f>SUM(B28:B51)</f>
        <v>0</v>
      </c>
      <c r="C52" s="66">
        <f t="shared" ref="C52:K52" si="10">SUM(C28:C51)</f>
        <v>0</v>
      </c>
      <c r="D52" s="66">
        <f t="shared" si="10"/>
        <v>0</v>
      </c>
      <c r="E52" s="66">
        <f t="shared" si="10"/>
        <v>0</v>
      </c>
      <c r="F52" s="66">
        <f t="shared" si="10"/>
        <v>0</v>
      </c>
      <c r="G52" s="66">
        <f t="shared" si="10"/>
        <v>0</v>
      </c>
      <c r="H52" s="66">
        <f t="shared" si="10"/>
        <v>0</v>
      </c>
      <c r="I52" s="66">
        <f t="shared" si="10"/>
        <v>0</v>
      </c>
      <c r="J52" s="66">
        <f t="shared" si="10"/>
        <v>0</v>
      </c>
      <c r="K52" s="66">
        <f t="shared" si="10"/>
        <v>0</v>
      </c>
      <c r="L52" s="67" t="e">
        <f>J52/K52</f>
        <v>#DIV/0!</v>
      </c>
    </row>
    <row r="53" spans="1:12" x14ac:dyDescent="0.2">
      <c r="B53" s="80"/>
      <c r="D53" s="80"/>
      <c r="E53" s="80"/>
      <c r="F53" s="80"/>
      <c r="G53" s="80"/>
      <c r="H53" s="80"/>
      <c r="I53" s="80"/>
      <c r="K53" s="80"/>
    </row>
    <row r="54" spans="1:12" x14ac:dyDescent="0.2">
      <c r="B54" s="80"/>
      <c r="D54" s="80"/>
      <c r="E54" s="80"/>
      <c r="F54" s="80"/>
      <c r="G54" s="80"/>
      <c r="H54" s="80"/>
      <c r="I54" s="80"/>
      <c r="K54" s="80"/>
    </row>
    <row r="55" spans="1:12" ht="15" x14ac:dyDescent="0.25">
      <c r="A55" s="75">
        <v>2015</v>
      </c>
      <c r="B55" s="76">
        <f>SUM(B28:B39)</f>
        <v>0</v>
      </c>
      <c r="C55" s="76">
        <f t="shared" ref="C55:K55" si="11">SUM(C28:C39)</f>
        <v>0</v>
      </c>
      <c r="D55" s="76">
        <f t="shared" si="11"/>
        <v>0</v>
      </c>
      <c r="E55" s="76">
        <f t="shared" si="11"/>
        <v>0</v>
      </c>
      <c r="F55" s="76">
        <f t="shared" si="11"/>
        <v>0</v>
      </c>
      <c r="G55" s="76">
        <f t="shared" si="11"/>
        <v>0</v>
      </c>
      <c r="H55" s="76">
        <f t="shared" si="11"/>
        <v>0</v>
      </c>
      <c r="I55" s="76">
        <f t="shared" si="11"/>
        <v>0</v>
      </c>
      <c r="J55" s="76">
        <f t="shared" si="11"/>
        <v>0</v>
      </c>
      <c r="K55" s="76">
        <f t="shared" si="11"/>
        <v>0</v>
      </c>
      <c r="L55" s="77" t="e">
        <f>J55/K55</f>
        <v>#DIV/0!</v>
      </c>
    </row>
    <row r="56" spans="1:12" ht="15" x14ac:dyDescent="0.25">
      <c r="A56" s="75">
        <v>2016</v>
      </c>
      <c r="B56" s="76">
        <f>SUM(B40:B51)</f>
        <v>0</v>
      </c>
      <c r="C56" s="76">
        <f t="shared" ref="C56:K56" si="12">SUM(C40:C51)</f>
        <v>0</v>
      </c>
      <c r="D56" s="76">
        <f t="shared" si="12"/>
        <v>0</v>
      </c>
      <c r="E56" s="76">
        <f t="shared" si="12"/>
        <v>0</v>
      </c>
      <c r="F56" s="76">
        <f t="shared" si="12"/>
        <v>0</v>
      </c>
      <c r="G56" s="76">
        <f t="shared" si="12"/>
        <v>0</v>
      </c>
      <c r="H56" s="76">
        <f t="shared" si="12"/>
        <v>0</v>
      </c>
      <c r="I56" s="76">
        <f t="shared" si="12"/>
        <v>0</v>
      </c>
      <c r="J56" s="76">
        <f t="shared" si="12"/>
        <v>0</v>
      </c>
      <c r="K56" s="76">
        <f t="shared" si="12"/>
        <v>0</v>
      </c>
      <c r="L56" s="77" t="e">
        <f>J56/K56</f>
        <v>#DIV/0!</v>
      </c>
    </row>
    <row r="57" spans="1:12" ht="15" x14ac:dyDescent="0.25">
      <c r="A57" s="78" t="s">
        <v>79</v>
      </c>
      <c r="B57" s="79">
        <f>SUM(B55:B56)</f>
        <v>0</v>
      </c>
      <c r="C57" s="79">
        <f t="shared" ref="C57:K57" si="13">SUM(C55:C56)</f>
        <v>0</v>
      </c>
      <c r="D57" s="79">
        <f t="shared" si="13"/>
        <v>0</v>
      </c>
      <c r="E57" s="79">
        <f t="shared" si="13"/>
        <v>0</v>
      </c>
      <c r="F57" s="79">
        <f t="shared" si="13"/>
        <v>0</v>
      </c>
      <c r="G57" s="79">
        <f t="shared" si="13"/>
        <v>0</v>
      </c>
      <c r="H57" s="79">
        <f t="shared" si="13"/>
        <v>0</v>
      </c>
      <c r="I57" s="79">
        <f t="shared" si="13"/>
        <v>0</v>
      </c>
      <c r="J57" s="79">
        <f t="shared" si="13"/>
        <v>0</v>
      </c>
      <c r="K57" s="79">
        <f t="shared" si="13"/>
        <v>0</v>
      </c>
      <c r="L57" s="77" t="e">
        <f>J57/K57</f>
        <v>#DIV/0!</v>
      </c>
    </row>
  </sheetData>
  <mergeCells count="2">
    <mergeCell ref="A20:H21"/>
    <mergeCell ref="A22:H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tabSelected="1" zoomScale="75" zoomScaleNormal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" sqref="C1"/>
    </sheetView>
  </sheetViews>
  <sheetFormatPr defaultRowHeight="16.5" x14ac:dyDescent="0.3"/>
  <cols>
    <col min="1" max="1" width="9" style="38"/>
    <col min="2" max="2" width="19.625" style="38" customWidth="1"/>
    <col min="3" max="3" width="19.75" style="38" bestFit="1" customWidth="1"/>
    <col min="4" max="4" width="12.25" style="38" customWidth="1"/>
    <col min="5" max="5" width="13.375" style="38" customWidth="1"/>
    <col min="6" max="6" width="10.75" style="38" customWidth="1"/>
    <col min="7" max="7" width="11.875" style="38" bestFit="1" customWidth="1"/>
    <col min="8" max="8" width="14.25" style="38" customWidth="1"/>
    <col min="9" max="9" width="9.5" style="38" bestFit="1" customWidth="1"/>
    <col min="10" max="10" width="9.25" style="38" bestFit="1" customWidth="1"/>
    <col min="11" max="11" width="14.25" style="38" customWidth="1"/>
    <col min="12" max="12" width="16.375" style="38" customWidth="1"/>
    <col min="13" max="16384" width="9" style="38"/>
  </cols>
  <sheetData>
    <row r="1" spans="2:13" ht="32.25" customHeight="1" x14ac:dyDescent="0.3">
      <c r="B1" s="37" t="s">
        <v>48</v>
      </c>
      <c r="C1" s="4"/>
      <c r="D1" s="93" t="s">
        <v>49</v>
      </c>
      <c r="E1" s="94"/>
      <c r="F1" s="94"/>
      <c r="G1" s="2"/>
      <c r="H1" s="2"/>
      <c r="I1" s="2"/>
      <c r="J1" s="2"/>
      <c r="K1" s="2"/>
      <c r="L1" s="2"/>
      <c r="M1" s="1"/>
    </row>
    <row r="2" spans="2:13" ht="17.25" thickBot="1" x14ac:dyDescent="0.35"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1"/>
    </row>
    <row r="3" spans="2:13" ht="57" x14ac:dyDescent="0.3">
      <c r="B3" s="39" t="s">
        <v>62</v>
      </c>
      <c r="C3" s="40" t="s">
        <v>26</v>
      </c>
      <c r="D3" s="40" t="s">
        <v>27</v>
      </c>
      <c r="E3" s="40" t="s">
        <v>28</v>
      </c>
      <c r="F3" s="40" t="s">
        <v>29</v>
      </c>
      <c r="G3" s="40" t="s">
        <v>30</v>
      </c>
      <c r="H3" s="40" t="s">
        <v>31</v>
      </c>
      <c r="I3" s="40" t="s">
        <v>32</v>
      </c>
      <c r="J3" s="40" t="s">
        <v>33</v>
      </c>
      <c r="K3" s="40" t="s">
        <v>34</v>
      </c>
      <c r="L3" s="41" t="s">
        <v>35</v>
      </c>
      <c r="M3" s="1"/>
    </row>
    <row r="4" spans="2:13" x14ac:dyDescent="0.3">
      <c r="B4" s="99" t="s">
        <v>54</v>
      </c>
      <c r="C4" s="100"/>
      <c r="D4" s="100"/>
      <c r="E4" s="100"/>
      <c r="F4" s="100"/>
      <c r="G4" s="100"/>
      <c r="H4" s="103"/>
      <c r="I4" s="103"/>
      <c r="J4" s="100"/>
      <c r="K4" s="100"/>
      <c r="L4" s="104"/>
      <c r="M4" s="1"/>
    </row>
    <row r="5" spans="2:13" x14ac:dyDescent="0.3">
      <c r="B5" s="8" t="s">
        <v>55</v>
      </c>
      <c r="C5" s="9" t="s">
        <v>36</v>
      </c>
      <c r="D5" s="21"/>
      <c r="E5" s="10">
        <v>35</v>
      </c>
      <c r="F5" s="10">
        <f>E5/1000</f>
        <v>3.5000000000000003E-2</v>
      </c>
      <c r="G5" s="24">
        <v>40</v>
      </c>
      <c r="H5" s="26">
        <v>2.6</v>
      </c>
      <c r="I5" s="26">
        <f>F5*G5*H5</f>
        <v>3.6400000000000006</v>
      </c>
      <c r="J5" s="25">
        <v>10</v>
      </c>
      <c r="K5" s="27">
        <v>0.5</v>
      </c>
      <c r="L5" s="43">
        <f>I5*J5*K5*360</f>
        <v>6552.0000000000009</v>
      </c>
      <c r="M5" s="1"/>
    </row>
    <row r="6" spans="2:13" x14ac:dyDescent="0.3">
      <c r="B6" s="11" t="s">
        <v>56</v>
      </c>
      <c r="C6" s="6" t="s">
        <v>36</v>
      </c>
      <c r="D6" s="21"/>
      <c r="E6" s="7">
        <v>58</v>
      </c>
      <c r="F6" s="10">
        <f t="shared" ref="F6:F7" si="0">E6/1000</f>
        <v>5.8000000000000003E-2</v>
      </c>
      <c r="G6" s="24">
        <v>25</v>
      </c>
      <c r="H6" s="26">
        <v>2.6</v>
      </c>
      <c r="I6" s="26">
        <f t="shared" ref="I6:I7" si="1">F6*G6*H6</f>
        <v>3.7700000000000005</v>
      </c>
      <c r="J6" s="25">
        <v>10</v>
      </c>
      <c r="K6" s="27">
        <v>0.75</v>
      </c>
      <c r="L6" s="43">
        <f t="shared" ref="L6:L27" si="2">I6*J6*K6*360</f>
        <v>10179</v>
      </c>
      <c r="M6" s="1"/>
    </row>
    <row r="7" spans="2:13" x14ac:dyDescent="0.3">
      <c r="B7" s="11" t="s">
        <v>57</v>
      </c>
      <c r="C7" s="6" t="s">
        <v>36</v>
      </c>
      <c r="D7" s="21"/>
      <c r="E7" s="7">
        <v>35</v>
      </c>
      <c r="F7" s="10">
        <f t="shared" si="0"/>
        <v>3.5000000000000003E-2</v>
      </c>
      <c r="G7" s="24">
        <v>100</v>
      </c>
      <c r="H7" s="26">
        <v>2.6</v>
      </c>
      <c r="I7" s="26">
        <f t="shared" si="1"/>
        <v>9.1000000000000014</v>
      </c>
      <c r="J7" s="25">
        <v>10</v>
      </c>
      <c r="K7" s="27">
        <v>0.75</v>
      </c>
      <c r="L7" s="43">
        <f t="shared" si="2"/>
        <v>24570.000000000004</v>
      </c>
      <c r="M7" s="1"/>
    </row>
    <row r="8" spans="2:13" x14ac:dyDescent="0.3">
      <c r="B8" s="99" t="s">
        <v>58</v>
      </c>
      <c r="C8" s="100"/>
      <c r="D8" s="100"/>
      <c r="E8" s="100"/>
      <c r="F8" s="100"/>
      <c r="G8" s="100"/>
      <c r="H8" s="101"/>
      <c r="I8" s="101"/>
      <c r="J8" s="100"/>
      <c r="K8" s="100"/>
      <c r="L8" s="102"/>
      <c r="M8" s="1"/>
    </row>
    <row r="9" spans="2:13" x14ac:dyDescent="0.3">
      <c r="B9" s="8" t="s">
        <v>61</v>
      </c>
      <c r="C9" s="9" t="s">
        <v>36</v>
      </c>
      <c r="D9" s="22"/>
      <c r="E9" s="10">
        <v>200</v>
      </c>
      <c r="F9" s="10">
        <f>E9/1000</f>
        <v>0.2</v>
      </c>
      <c r="G9" s="24">
        <v>10</v>
      </c>
      <c r="H9" s="26">
        <v>2.6</v>
      </c>
      <c r="I9" s="26">
        <f>F9*G9*H9</f>
        <v>5.2</v>
      </c>
      <c r="J9" s="25">
        <v>10</v>
      </c>
      <c r="K9" s="27">
        <v>1</v>
      </c>
      <c r="L9" s="43">
        <f t="shared" si="2"/>
        <v>18720</v>
      </c>
      <c r="M9" s="1"/>
    </row>
    <row r="10" spans="2:13" x14ac:dyDescent="0.3">
      <c r="B10" s="11" t="s">
        <v>60</v>
      </c>
      <c r="C10" s="6" t="s">
        <v>36</v>
      </c>
      <c r="D10" s="22"/>
      <c r="E10" s="7">
        <v>100</v>
      </c>
      <c r="F10" s="10">
        <f t="shared" ref="F10:F12" si="3">E10/1000</f>
        <v>0.1</v>
      </c>
      <c r="G10" s="24">
        <v>5</v>
      </c>
      <c r="H10" s="26">
        <v>2.6</v>
      </c>
      <c r="I10" s="26">
        <f t="shared" ref="I10:I12" si="4">F10*G10*H10</f>
        <v>1.3</v>
      </c>
      <c r="J10" s="25">
        <v>10</v>
      </c>
      <c r="K10" s="27">
        <v>1</v>
      </c>
      <c r="L10" s="43">
        <f t="shared" si="2"/>
        <v>4680</v>
      </c>
      <c r="M10" s="1"/>
    </row>
    <row r="11" spans="2:13" x14ac:dyDescent="0.3">
      <c r="B11" s="11" t="s">
        <v>59</v>
      </c>
      <c r="C11" s="6" t="s">
        <v>36</v>
      </c>
      <c r="D11" s="22"/>
      <c r="E11" s="7">
        <v>125</v>
      </c>
      <c r="F11" s="10">
        <f t="shared" ref="F11" si="5">E11/1000</f>
        <v>0.125</v>
      </c>
      <c r="G11" s="24">
        <v>2</v>
      </c>
      <c r="H11" s="26">
        <v>2.6</v>
      </c>
      <c r="I11" s="26">
        <f t="shared" ref="I11" si="6">F11*G11*H11</f>
        <v>0.65</v>
      </c>
      <c r="J11" s="25">
        <v>10</v>
      </c>
      <c r="K11" s="27">
        <v>0.1</v>
      </c>
      <c r="L11" s="43">
        <f t="shared" ref="L11" si="7">I11*J11*K11*360</f>
        <v>234</v>
      </c>
      <c r="M11" s="1"/>
    </row>
    <row r="12" spans="2:13" x14ac:dyDescent="0.3">
      <c r="B12" s="11" t="s">
        <v>69</v>
      </c>
      <c r="C12" s="6" t="s">
        <v>36</v>
      </c>
      <c r="D12" s="22"/>
      <c r="E12" s="7">
        <v>100</v>
      </c>
      <c r="F12" s="10">
        <f t="shared" si="3"/>
        <v>0.1</v>
      </c>
      <c r="G12" s="24">
        <v>1</v>
      </c>
      <c r="H12" s="26">
        <v>2.6</v>
      </c>
      <c r="I12" s="26">
        <f t="shared" si="4"/>
        <v>0.26</v>
      </c>
      <c r="J12" s="25">
        <v>10</v>
      </c>
      <c r="K12" s="27">
        <v>0.02</v>
      </c>
      <c r="L12" s="43">
        <f t="shared" si="2"/>
        <v>18.720000000000002</v>
      </c>
      <c r="M12" s="1"/>
    </row>
    <row r="13" spans="2:13" x14ac:dyDescent="0.3">
      <c r="B13" s="11" t="s">
        <v>63</v>
      </c>
      <c r="C13" s="6" t="s">
        <v>36</v>
      </c>
      <c r="D13" s="22"/>
      <c r="E13" s="7">
        <v>70</v>
      </c>
      <c r="F13" s="10">
        <f t="shared" ref="F13:F14" si="8">E13/1000</f>
        <v>7.0000000000000007E-2</v>
      </c>
      <c r="G13" s="24">
        <v>1</v>
      </c>
      <c r="H13" s="26">
        <v>2.6</v>
      </c>
      <c r="I13" s="26">
        <f t="shared" ref="I13:I14" si="9">F13*G13*H13</f>
        <v>0.18200000000000002</v>
      </c>
      <c r="J13" s="25">
        <v>10</v>
      </c>
      <c r="K13" s="27">
        <v>0.02</v>
      </c>
      <c r="L13" s="43">
        <f t="shared" ref="L13:L14" si="10">I13*J13*K13*360</f>
        <v>13.104000000000003</v>
      </c>
      <c r="M13" s="1"/>
    </row>
    <row r="14" spans="2:13" x14ac:dyDescent="0.3">
      <c r="B14" s="11" t="s">
        <v>64</v>
      </c>
      <c r="C14" s="6" t="s">
        <v>36</v>
      </c>
      <c r="D14" s="22"/>
      <c r="E14" s="7">
        <v>2000</v>
      </c>
      <c r="F14" s="10">
        <f t="shared" si="8"/>
        <v>2</v>
      </c>
      <c r="G14" s="24">
        <v>1</v>
      </c>
      <c r="H14" s="26">
        <v>2.6</v>
      </c>
      <c r="I14" s="26">
        <f t="shared" si="9"/>
        <v>5.2</v>
      </c>
      <c r="J14" s="25">
        <v>24</v>
      </c>
      <c r="K14" s="27">
        <v>1</v>
      </c>
      <c r="L14" s="43">
        <f t="shared" si="10"/>
        <v>44928.000000000007</v>
      </c>
      <c r="M14" s="1"/>
    </row>
    <row r="15" spans="2:13" x14ac:dyDescent="0.3">
      <c r="B15" s="99" t="s">
        <v>65</v>
      </c>
      <c r="C15" s="100"/>
      <c r="D15" s="100"/>
      <c r="E15" s="100"/>
      <c r="F15" s="100"/>
      <c r="G15" s="100"/>
      <c r="H15" s="101"/>
      <c r="I15" s="101"/>
      <c r="J15" s="100"/>
      <c r="K15" s="100"/>
      <c r="L15" s="102"/>
      <c r="M15" s="1"/>
    </row>
    <row r="16" spans="2:13" x14ac:dyDescent="0.3">
      <c r="B16" s="14" t="s">
        <v>66</v>
      </c>
      <c r="C16" s="12" t="s">
        <v>67</v>
      </c>
      <c r="D16" s="9" t="s">
        <v>37</v>
      </c>
      <c r="E16" s="13">
        <v>24000</v>
      </c>
      <c r="F16" s="10">
        <f>E16/1000</f>
        <v>24</v>
      </c>
      <c r="G16" s="24">
        <v>1</v>
      </c>
      <c r="H16" s="26">
        <v>1</v>
      </c>
      <c r="I16" s="26">
        <f>F16*G16*H16</f>
        <v>24</v>
      </c>
      <c r="J16" s="25">
        <v>12</v>
      </c>
      <c r="K16" s="27">
        <v>0.25</v>
      </c>
      <c r="L16" s="43">
        <f t="shared" si="2"/>
        <v>25920</v>
      </c>
      <c r="M16" s="1"/>
    </row>
    <row r="17" spans="2:13" x14ac:dyDescent="0.3">
      <c r="B17" s="28"/>
      <c r="C17" s="12" t="s">
        <v>68</v>
      </c>
      <c r="D17" s="9" t="s">
        <v>37</v>
      </c>
      <c r="E17" s="13"/>
      <c r="F17" s="10">
        <f t="shared" ref="F17" si="11">E17/1000</f>
        <v>0</v>
      </c>
      <c r="G17" s="24"/>
      <c r="H17" s="26">
        <v>1</v>
      </c>
      <c r="I17" s="26">
        <f t="shared" ref="I17" si="12">F17*G17*H17</f>
        <v>0</v>
      </c>
      <c r="J17" s="25"/>
      <c r="K17" s="27"/>
      <c r="L17" s="43">
        <f t="shared" si="2"/>
        <v>0</v>
      </c>
      <c r="M17" s="1"/>
    </row>
    <row r="18" spans="2:13" x14ac:dyDescent="0.3">
      <c r="B18" s="99" t="s">
        <v>74</v>
      </c>
      <c r="C18" s="100"/>
      <c r="D18" s="100"/>
      <c r="E18" s="100"/>
      <c r="F18" s="100"/>
      <c r="G18" s="100"/>
      <c r="H18" s="101"/>
      <c r="I18" s="101"/>
      <c r="J18" s="100"/>
      <c r="K18" s="100"/>
      <c r="L18" s="102"/>
      <c r="M18" s="1"/>
    </row>
    <row r="19" spans="2:13" x14ac:dyDescent="0.3">
      <c r="B19" s="14" t="s">
        <v>38</v>
      </c>
      <c r="C19" s="12" t="s">
        <v>36</v>
      </c>
      <c r="D19" s="23"/>
      <c r="E19" s="13">
        <v>58</v>
      </c>
      <c r="F19" s="10">
        <f>E19/1000</f>
        <v>5.8000000000000003E-2</v>
      </c>
      <c r="G19" s="24">
        <v>4</v>
      </c>
      <c r="H19" s="26">
        <v>2.6</v>
      </c>
      <c r="I19" s="26">
        <f>F19*G19*H19</f>
        <v>0.60320000000000007</v>
      </c>
      <c r="J19" s="25">
        <v>8</v>
      </c>
      <c r="K19" s="27">
        <v>1</v>
      </c>
      <c r="L19" s="43">
        <f t="shared" si="2"/>
        <v>1737.2160000000001</v>
      </c>
      <c r="M19" s="1"/>
    </row>
    <row r="20" spans="2:13" x14ac:dyDescent="0.3">
      <c r="B20" s="28"/>
      <c r="C20" s="12" t="s">
        <v>39</v>
      </c>
      <c r="D20" s="23"/>
      <c r="E20" s="13">
        <v>110</v>
      </c>
      <c r="F20" s="10">
        <f t="shared" ref="F20:F22" si="13">E20/1000</f>
        <v>0.11</v>
      </c>
      <c r="G20" s="24">
        <v>1</v>
      </c>
      <c r="H20" s="26">
        <v>2.6</v>
      </c>
      <c r="I20" s="26">
        <f t="shared" ref="I20:I22" si="14">F20*G20*H20</f>
        <v>0.28600000000000003</v>
      </c>
      <c r="J20" s="25">
        <v>24</v>
      </c>
      <c r="K20" s="27">
        <v>0.1</v>
      </c>
      <c r="L20" s="43">
        <f t="shared" si="2"/>
        <v>247.10400000000004</v>
      </c>
      <c r="M20" s="1"/>
    </row>
    <row r="21" spans="2:13" x14ac:dyDescent="0.3">
      <c r="B21" s="28"/>
      <c r="C21" s="12" t="s">
        <v>40</v>
      </c>
      <c r="D21" s="23"/>
      <c r="E21" s="13"/>
      <c r="F21" s="10">
        <f t="shared" si="13"/>
        <v>0</v>
      </c>
      <c r="G21" s="24"/>
      <c r="H21" s="26">
        <v>2.6</v>
      </c>
      <c r="I21" s="26">
        <f t="shared" si="14"/>
        <v>0</v>
      </c>
      <c r="J21" s="25"/>
      <c r="K21" s="27"/>
      <c r="L21" s="43">
        <f t="shared" si="2"/>
        <v>0</v>
      </c>
      <c r="M21" s="1"/>
    </row>
    <row r="22" spans="2:13" x14ac:dyDescent="0.3">
      <c r="B22" s="8"/>
      <c r="C22" s="12" t="s">
        <v>41</v>
      </c>
      <c r="D22" s="23"/>
      <c r="E22" s="13">
        <v>2500</v>
      </c>
      <c r="F22" s="10">
        <f t="shared" si="13"/>
        <v>2.5</v>
      </c>
      <c r="G22" s="24">
        <v>1</v>
      </c>
      <c r="H22" s="26">
        <v>2.6</v>
      </c>
      <c r="I22" s="26">
        <f t="shared" si="14"/>
        <v>6.5</v>
      </c>
      <c r="J22" s="25">
        <v>8</v>
      </c>
      <c r="K22" s="27">
        <v>0.1</v>
      </c>
      <c r="L22" s="43">
        <f t="shared" si="2"/>
        <v>1872</v>
      </c>
      <c r="M22" s="1"/>
    </row>
    <row r="23" spans="2:13" x14ac:dyDescent="0.3">
      <c r="B23" s="99" t="s">
        <v>70</v>
      </c>
      <c r="C23" s="100"/>
      <c r="D23" s="100"/>
      <c r="E23" s="100"/>
      <c r="F23" s="100"/>
      <c r="G23" s="100"/>
      <c r="H23" s="101"/>
      <c r="I23" s="101"/>
      <c r="J23" s="100"/>
      <c r="K23" s="100"/>
      <c r="L23" s="102"/>
      <c r="M23" s="1"/>
    </row>
    <row r="24" spans="2:13" x14ac:dyDescent="0.3">
      <c r="B24" s="11" t="s">
        <v>71</v>
      </c>
      <c r="C24" s="12" t="s">
        <v>36</v>
      </c>
      <c r="D24" s="23"/>
      <c r="E24" s="13">
        <v>250</v>
      </c>
      <c r="F24" s="10">
        <f>E24/1000</f>
        <v>0.25</v>
      </c>
      <c r="G24" s="24">
        <v>20</v>
      </c>
      <c r="H24" s="26">
        <v>2.6</v>
      </c>
      <c r="I24" s="26">
        <f>F24*G24*H24</f>
        <v>13</v>
      </c>
      <c r="J24" s="25">
        <v>12</v>
      </c>
      <c r="K24" s="27">
        <v>1</v>
      </c>
      <c r="L24" s="43">
        <f t="shared" si="2"/>
        <v>56160</v>
      </c>
      <c r="M24" s="1"/>
    </row>
    <row r="25" spans="2:13" x14ac:dyDescent="0.3">
      <c r="B25" s="8" t="s">
        <v>56</v>
      </c>
      <c r="C25" s="12" t="s">
        <v>36</v>
      </c>
      <c r="D25" s="23"/>
      <c r="E25" s="13">
        <v>58</v>
      </c>
      <c r="F25" s="10">
        <f t="shared" ref="F25:F27" si="15">E25/1000</f>
        <v>5.8000000000000003E-2</v>
      </c>
      <c r="G25" s="24">
        <v>10</v>
      </c>
      <c r="H25" s="26">
        <v>2.6</v>
      </c>
      <c r="I25" s="26">
        <f t="shared" ref="I25:I27" si="16">F25*G25*H25</f>
        <v>1.5080000000000002</v>
      </c>
      <c r="J25" s="25">
        <v>12</v>
      </c>
      <c r="K25" s="27">
        <v>1</v>
      </c>
      <c r="L25" s="43">
        <f t="shared" si="2"/>
        <v>6514.5600000000013</v>
      </c>
      <c r="M25" s="1"/>
    </row>
    <row r="26" spans="2:13" x14ac:dyDescent="0.3">
      <c r="B26" s="8" t="s">
        <v>72</v>
      </c>
      <c r="C26" s="22"/>
      <c r="D26" s="9" t="s">
        <v>37</v>
      </c>
      <c r="E26" s="13">
        <v>110000</v>
      </c>
      <c r="F26" s="10">
        <f t="shared" si="15"/>
        <v>110</v>
      </c>
      <c r="G26" s="24">
        <v>2</v>
      </c>
      <c r="H26" s="26">
        <v>1</v>
      </c>
      <c r="I26" s="26">
        <f t="shared" si="16"/>
        <v>220</v>
      </c>
      <c r="J26" s="25">
        <v>24</v>
      </c>
      <c r="K26" s="27">
        <v>0.12</v>
      </c>
      <c r="L26" s="43">
        <f t="shared" si="2"/>
        <v>228096</v>
      </c>
      <c r="M26" s="1"/>
    </row>
    <row r="27" spans="2:13" x14ac:dyDescent="0.3">
      <c r="B27" s="8" t="s">
        <v>73</v>
      </c>
      <c r="C27" s="22"/>
      <c r="D27" s="9" t="s">
        <v>37</v>
      </c>
      <c r="E27" s="13"/>
      <c r="F27" s="10">
        <f t="shared" si="15"/>
        <v>0</v>
      </c>
      <c r="G27" s="24"/>
      <c r="H27" s="26">
        <v>1</v>
      </c>
      <c r="I27" s="26">
        <f t="shared" si="16"/>
        <v>0</v>
      </c>
      <c r="J27" s="25"/>
      <c r="K27" s="27"/>
      <c r="L27" s="43">
        <f t="shared" si="2"/>
        <v>0</v>
      </c>
      <c r="M27" s="1"/>
    </row>
    <row r="28" spans="2:13" x14ac:dyDescent="0.3">
      <c r="B28" s="99" t="s">
        <v>75</v>
      </c>
      <c r="C28" s="100"/>
      <c r="D28" s="100"/>
      <c r="E28" s="100"/>
      <c r="F28" s="100"/>
      <c r="G28" s="100"/>
      <c r="H28" s="101"/>
      <c r="I28" s="101"/>
      <c r="J28" s="100"/>
      <c r="K28" s="100"/>
      <c r="L28" s="102"/>
      <c r="M28" s="1"/>
    </row>
    <row r="29" spans="2:13" x14ac:dyDescent="0.3">
      <c r="B29" s="11" t="s">
        <v>76</v>
      </c>
      <c r="C29" s="12" t="s">
        <v>36</v>
      </c>
      <c r="D29" s="23"/>
      <c r="E29" s="13">
        <v>250</v>
      </c>
      <c r="F29" s="10">
        <f>E29/1000</f>
        <v>0.25</v>
      </c>
      <c r="G29" s="24">
        <v>8</v>
      </c>
      <c r="H29" s="26">
        <v>2.6</v>
      </c>
      <c r="I29" s="26">
        <f>F29*G29*H29</f>
        <v>5.2</v>
      </c>
      <c r="J29" s="25">
        <v>12</v>
      </c>
      <c r="K29" s="27">
        <v>1</v>
      </c>
      <c r="L29" s="43">
        <f t="shared" ref="L29:L30" si="17">I29*J29*K29*360</f>
        <v>22464.000000000004</v>
      </c>
      <c r="M29" s="1"/>
    </row>
    <row r="30" spans="2:13" ht="17.25" thickBot="1" x14ac:dyDescent="0.35">
      <c r="B30" s="8" t="s">
        <v>77</v>
      </c>
      <c r="C30" s="12" t="s">
        <v>36</v>
      </c>
      <c r="D30" s="23"/>
      <c r="E30" s="13"/>
      <c r="F30" s="10">
        <f t="shared" ref="F30" si="18">E30/1000</f>
        <v>0</v>
      </c>
      <c r="G30" s="24"/>
      <c r="H30" s="26">
        <v>2.6</v>
      </c>
      <c r="I30" s="26">
        <f t="shared" ref="I30" si="19">F30*G30*H30</f>
        <v>0</v>
      </c>
      <c r="J30" s="25"/>
      <c r="K30" s="27"/>
      <c r="L30" s="43">
        <f t="shared" si="17"/>
        <v>0</v>
      </c>
      <c r="M30" s="1"/>
    </row>
    <row r="31" spans="2:13" ht="17.25" thickBot="1" x14ac:dyDescent="0.35">
      <c r="B31" s="96" t="s">
        <v>42</v>
      </c>
      <c r="C31" s="97"/>
      <c r="D31" s="97"/>
      <c r="E31" s="97"/>
      <c r="F31" s="97"/>
      <c r="G31" s="97"/>
      <c r="H31" s="98"/>
      <c r="I31" s="98"/>
      <c r="J31" s="97"/>
      <c r="K31" s="97"/>
      <c r="L31" s="44">
        <f>SUM(L5:L30)</f>
        <v>452905.70400000003</v>
      </c>
      <c r="M31" s="1"/>
    </row>
    <row r="32" spans="2:13" x14ac:dyDescent="0.3">
      <c r="B32" s="15"/>
      <c r="C32" s="15"/>
      <c r="D32" s="15"/>
      <c r="E32" s="15"/>
      <c r="F32" s="15"/>
      <c r="G32" s="15"/>
      <c r="H32" s="19"/>
      <c r="I32" s="19"/>
      <c r="J32" s="19"/>
      <c r="K32" s="18" t="s">
        <v>52</v>
      </c>
      <c r="L32" s="51">
        <f>L5+L6+L7+L9+L10+L12+L16+L17+L19+L20+L21+L22+L24+L25+L29+L30</f>
        <v>179634.6</v>
      </c>
      <c r="M32" s="1"/>
    </row>
    <row r="33" spans="2:13" ht="17.25" thickBot="1" x14ac:dyDescent="0.35">
      <c r="B33" s="2"/>
      <c r="C33" s="2"/>
      <c r="D33" s="2"/>
      <c r="E33" s="2"/>
      <c r="F33" s="2"/>
      <c r="G33" s="2"/>
      <c r="H33" s="20"/>
      <c r="I33" s="20"/>
      <c r="J33" s="20"/>
      <c r="K33" s="18" t="s">
        <v>53</v>
      </c>
      <c r="L33" s="52">
        <f>+L13+L14+L26+L27</f>
        <v>273037.10399999999</v>
      </c>
      <c r="M33" s="1"/>
    </row>
    <row r="34" spans="2:13" s="42" customFormat="1" ht="30" x14ac:dyDescent="0.3">
      <c r="B34" s="29" t="s">
        <v>78</v>
      </c>
      <c r="C34" s="30" t="s">
        <v>23</v>
      </c>
      <c r="D34" s="30" t="s">
        <v>24</v>
      </c>
      <c r="E34" s="31" t="s">
        <v>44</v>
      </c>
      <c r="F34" s="3"/>
      <c r="G34" s="3"/>
      <c r="H34" s="3"/>
      <c r="I34" s="3"/>
      <c r="J34" s="3"/>
      <c r="K34" s="3"/>
      <c r="L34" s="3"/>
      <c r="M34" s="5"/>
    </row>
    <row r="35" spans="2:13" x14ac:dyDescent="0.3">
      <c r="B35" s="32" t="s">
        <v>2</v>
      </c>
      <c r="C35" s="45">
        <v>3000000</v>
      </c>
      <c r="D35" s="46">
        <f>C35*2.6</f>
        <v>7800000</v>
      </c>
      <c r="E35" s="47">
        <f>D35-L32</f>
        <v>7620365.4000000004</v>
      </c>
      <c r="F35" s="2"/>
      <c r="G35" s="2"/>
      <c r="H35" s="2"/>
      <c r="I35" s="2"/>
      <c r="J35" s="2"/>
      <c r="K35" s="2"/>
      <c r="L35" s="2"/>
      <c r="M35" s="1"/>
    </row>
    <row r="36" spans="2:13" x14ac:dyDescent="0.3">
      <c r="B36" s="32" t="s">
        <v>17</v>
      </c>
      <c r="C36" s="48">
        <v>800000</v>
      </c>
      <c r="D36" s="46">
        <f>C36</f>
        <v>800000</v>
      </c>
      <c r="E36" s="47">
        <f>D36-L33</f>
        <v>526962.89599999995</v>
      </c>
      <c r="F36" s="2"/>
      <c r="G36" s="2"/>
      <c r="H36" s="2"/>
      <c r="I36" s="2"/>
      <c r="J36" s="2"/>
      <c r="K36" s="2"/>
      <c r="L36" s="2"/>
      <c r="M36" s="1"/>
    </row>
    <row r="37" spans="2:13" x14ac:dyDescent="0.3">
      <c r="B37" s="32" t="s">
        <v>18</v>
      </c>
      <c r="C37" s="48"/>
      <c r="D37" s="46">
        <f t="shared" ref="D37:D41" si="20">C37</f>
        <v>0</v>
      </c>
      <c r="E37" s="47"/>
      <c r="F37" s="2"/>
      <c r="G37" s="2"/>
      <c r="H37" s="2"/>
      <c r="I37" s="2"/>
      <c r="J37" s="2"/>
      <c r="K37" s="2"/>
      <c r="L37" s="2"/>
      <c r="M37" s="1"/>
    </row>
    <row r="38" spans="2:13" x14ac:dyDescent="0.3">
      <c r="B38" s="32" t="s">
        <v>19</v>
      </c>
      <c r="C38" s="48"/>
      <c r="D38" s="46">
        <f t="shared" si="20"/>
        <v>0</v>
      </c>
      <c r="E38" s="47"/>
      <c r="F38" s="2"/>
      <c r="G38" s="2"/>
      <c r="H38" s="2"/>
      <c r="I38" s="2"/>
      <c r="J38" s="2"/>
      <c r="K38" s="2"/>
      <c r="L38" s="2"/>
      <c r="M38" s="1"/>
    </row>
    <row r="39" spans="2:13" x14ac:dyDescent="0.3">
      <c r="B39" s="32" t="s">
        <v>20</v>
      </c>
      <c r="C39" s="48"/>
      <c r="D39" s="46">
        <f t="shared" si="20"/>
        <v>0</v>
      </c>
      <c r="E39" s="47"/>
      <c r="F39" s="2"/>
      <c r="G39" s="2"/>
      <c r="H39" s="2"/>
      <c r="I39" s="2"/>
      <c r="J39" s="2"/>
      <c r="K39" s="2"/>
      <c r="L39" s="2"/>
      <c r="M39" s="1"/>
    </row>
    <row r="40" spans="2:13" x14ac:dyDescent="0.3">
      <c r="B40" s="32" t="s">
        <v>21</v>
      </c>
      <c r="C40" s="48"/>
      <c r="D40" s="46">
        <f t="shared" si="20"/>
        <v>0</v>
      </c>
      <c r="E40" s="47"/>
      <c r="F40" s="2"/>
      <c r="G40" s="2"/>
      <c r="H40" s="2"/>
      <c r="I40" s="2"/>
      <c r="J40" s="2"/>
      <c r="K40" s="2"/>
      <c r="L40" s="2"/>
      <c r="M40" s="1"/>
    </row>
    <row r="41" spans="2:13" x14ac:dyDescent="0.3">
      <c r="B41" s="32" t="s">
        <v>22</v>
      </c>
      <c r="C41" s="48"/>
      <c r="D41" s="46">
        <f t="shared" si="20"/>
        <v>0</v>
      </c>
      <c r="E41" s="47"/>
      <c r="F41" s="2"/>
      <c r="G41" s="2"/>
      <c r="H41" s="2"/>
      <c r="I41" s="2"/>
      <c r="J41" s="2"/>
      <c r="K41" s="2"/>
      <c r="L41" s="2"/>
      <c r="M41" s="1"/>
    </row>
    <row r="42" spans="2:13" ht="17.25" thickBot="1" x14ac:dyDescent="0.35">
      <c r="B42" s="33" t="s">
        <v>25</v>
      </c>
      <c r="C42" s="49">
        <f>SUM(C35:C41)</f>
        <v>3800000</v>
      </c>
      <c r="D42" s="49">
        <f>SUM(D35:D41)</f>
        <v>8600000</v>
      </c>
      <c r="E42" s="50">
        <f>SUM(E35:E41)</f>
        <v>8147328.2960000001</v>
      </c>
      <c r="F42" s="2"/>
      <c r="G42" s="2"/>
      <c r="H42" s="2"/>
      <c r="I42" s="2"/>
      <c r="J42" s="2"/>
      <c r="K42" s="2"/>
      <c r="L42" s="2"/>
      <c r="M42" s="1"/>
    </row>
    <row r="43" spans="2:13" ht="17.25" thickBot="1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</row>
    <row r="44" spans="2:13" x14ac:dyDescent="0.3">
      <c r="B44" s="95" t="s">
        <v>51</v>
      </c>
      <c r="C44" s="95"/>
      <c r="D44" s="95"/>
      <c r="E44" s="34">
        <f>L31</f>
        <v>452905.70400000003</v>
      </c>
      <c r="F44" s="17"/>
      <c r="G44" s="17"/>
      <c r="H44" s="17"/>
      <c r="I44" s="17"/>
      <c r="J44" s="17"/>
      <c r="K44" s="17"/>
      <c r="L44" s="17"/>
      <c r="M44" s="1"/>
    </row>
    <row r="45" spans="2:13" ht="17.25" thickBot="1" x14ac:dyDescent="0.35">
      <c r="B45" s="95" t="s">
        <v>43</v>
      </c>
      <c r="C45" s="95"/>
      <c r="D45" s="95"/>
      <c r="E45" s="35">
        <f>D42</f>
        <v>8600000</v>
      </c>
      <c r="F45" s="17"/>
      <c r="G45" s="17"/>
      <c r="H45" s="17"/>
      <c r="I45" s="17"/>
      <c r="J45" s="17"/>
      <c r="K45" s="17"/>
      <c r="L45" s="17"/>
      <c r="M45" s="1"/>
    </row>
    <row r="46" spans="2:13" ht="17.25" thickBot="1" x14ac:dyDescent="0.35">
      <c r="B46" s="16"/>
      <c r="C46" s="95" t="s">
        <v>50</v>
      </c>
      <c r="D46" s="95"/>
      <c r="E46" s="36">
        <f>E44/E45</f>
        <v>5.2663453953488377E-2</v>
      </c>
      <c r="F46" s="17"/>
      <c r="G46" s="17"/>
      <c r="H46" s="17"/>
      <c r="I46" s="17"/>
      <c r="J46" s="17"/>
      <c r="K46" s="17"/>
      <c r="L46" s="17"/>
      <c r="M46" s="1"/>
    </row>
    <row r="47" spans="2:13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3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1"/>
    </row>
  </sheetData>
  <mergeCells count="12">
    <mergeCell ref="B48:L48"/>
    <mergeCell ref="D1:F1"/>
    <mergeCell ref="B44:D44"/>
    <mergeCell ref="B45:D45"/>
    <mergeCell ref="C46:D46"/>
    <mergeCell ref="B31:K31"/>
    <mergeCell ref="B23:L23"/>
    <mergeCell ref="B18:L18"/>
    <mergeCell ref="B15:L15"/>
    <mergeCell ref="B8:L8"/>
    <mergeCell ref="B4:L4"/>
    <mergeCell ref="B28:L2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Year</vt:lpstr>
      <vt:lpstr>Eligibility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Starkie</dc:creator>
  <cp:lastModifiedBy>YStarkie</cp:lastModifiedBy>
  <cp:lastPrinted>2014-02-20T16:56:28Z</cp:lastPrinted>
  <dcterms:created xsi:type="dcterms:W3CDTF">2014-02-20T16:04:39Z</dcterms:created>
  <dcterms:modified xsi:type="dcterms:W3CDTF">2018-02-08T11:59:05Z</dcterms:modified>
</cp:coreProperties>
</file>